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AB71" i="1" l="1"/>
  <c r="S71" i="1" l="1"/>
  <c r="AM71" i="1"/>
  <c r="I11" i="1"/>
  <c r="AY9" i="1" l="1"/>
  <c r="AX9" i="1"/>
  <c r="AW9" i="1"/>
  <c r="S91" i="1" l="1"/>
  <c r="K91" i="1" s="1"/>
  <c r="I91" i="1" s="1"/>
  <c r="S90" i="1"/>
  <c r="K90" i="1" s="1"/>
  <c r="I90" i="1" s="1"/>
  <c r="S89" i="1"/>
  <c r="K89" i="1" s="1"/>
  <c r="AM88" i="1"/>
  <c r="S88" i="1"/>
  <c r="K88" i="1" s="1"/>
  <c r="I88" i="1" s="1"/>
  <c r="S87" i="1"/>
  <c r="K87" i="1" s="1"/>
  <c r="I87" i="1" s="1"/>
  <c r="S86" i="1"/>
  <c r="K86" i="1" s="1"/>
  <c r="I86" i="1" s="1"/>
  <c r="S85" i="1"/>
  <c r="K85" i="1" s="1"/>
  <c r="I85" i="1" s="1"/>
  <c r="S84" i="1"/>
  <c r="K84" i="1" s="1"/>
  <c r="I84" i="1" s="1"/>
  <c r="S83" i="1"/>
  <c r="K83" i="1" s="1"/>
  <c r="I83" i="1" s="1"/>
  <c r="S82" i="1"/>
  <c r="K82" i="1" s="1"/>
  <c r="I82" i="1" s="1"/>
  <c r="S81" i="1"/>
  <c r="K81" i="1" s="1"/>
  <c r="I81" i="1" s="1"/>
  <c r="S80" i="1"/>
  <c r="K80" i="1" s="1"/>
  <c r="I80" i="1" s="1"/>
  <c r="S79" i="1"/>
  <c r="K79" i="1" s="1"/>
  <c r="I79" i="1" s="1"/>
  <c r="S78" i="1"/>
  <c r="K78" i="1" s="1"/>
  <c r="I78" i="1"/>
  <c r="S76" i="1"/>
  <c r="K76" i="1" s="1"/>
  <c r="I76" i="1" s="1"/>
  <c r="W75" i="1"/>
  <c r="K75" i="1"/>
  <c r="I75" i="1"/>
  <c r="W73" i="1"/>
  <c r="S73" i="1"/>
  <c r="K73" i="1" s="1"/>
  <c r="I73" i="1"/>
  <c r="S72" i="1"/>
  <c r="K72" i="1" s="1"/>
  <c r="I72" i="1"/>
  <c r="AM70" i="1"/>
  <c r="S70" i="1"/>
  <c r="K70" i="1" s="1"/>
  <c r="S69" i="1"/>
  <c r="K69" i="1" s="1"/>
  <c r="AM68" i="1"/>
  <c r="S68" i="1"/>
  <c r="I68" i="1"/>
  <c r="S67" i="1"/>
  <c r="K67" i="1" s="1"/>
  <c r="S66" i="1"/>
  <c r="K66" i="1" s="1"/>
  <c r="I66" i="1" s="1"/>
  <c r="AL65" i="1"/>
  <c r="S65" i="1"/>
  <c r="K65" i="1" s="1"/>
  <c r="I65" i="1" s="1"/>
  <c r="S64" i="1"/>
  <c r="K64" i="1" s="1"/>
  <c r="I64" i="1" s="1"/>
  <c r="S63" i="1"/>
  <c r="K63" i="1" s="1"/>
  <c r="S62" i="1"/>
  <c r="K62" i="1" s="1"/>
  <c r="S61" i="1"/>
  <c r="K61" i="1" s="1"/>
  <c r="I61" i="1"/>
  <c r="S60" i="1"/>
  <c r="K60" i="1" s="1"/>
  <c r="I60" i="1" s="1"/>
  <c r="S59" i="1"/>
  <c r="K59" i="1" s="1"/>
  <c r="W59" i="1" s="1"/>
  <c r="S58" i="1"/>
  <c r="K58" i="1" s="1"/>
  <c r="I58" i="1" s="1"/>
  <c r="S57" i="1"/>
  <c r="K57" i="1" s="1"/>
  <c r="I57" i="1" s="1"/>
  <c r="S56" i="1"/>
  <c r="K56" i="1" s="1"/>
  <c r="I56" i="1"/>
  <c r="S55" i="1"/>
  <c r="K55" i="1" s="1"/>
  <c r="I55" i="1" s="1"/>
  <c r="S54" i="1"/>
  <c r="K54" i="1" s="1"/>
  <c r="S53" i="1"/>
  <c r="K53" i="1" s="1"/>
  <c r="I53" i="1"/>
  <c r="S52" i="1"/>
  <c r="K52" i="1" s="1"/>
  <c r="I52" i="1"/>
  <c r="S51" i="1"/>
  <c r="K51" i="1" s="1"/>
  <c r="I51" i="1" s="1"/>
  <c r="S50" i="1"/>
  <c r="K50" i="1" s="1"/>
  <c r="I50" i="1" s="1"/>
  <c r="S49" i="1"/>
  <c r="K49" i="1" s="1"/>
  <c r="I49" i="1"/>
  <c r="S48" i="1"/>
  <c r="K48" i="1" s="1"/>
  <c r="I48" i="1"/>
  <c r="S47" i="1"/>
  <c r="K47" i="1" s="1"/>
  <c r="I47" i="1"/>
  <c r="S46" i="1"/>
  <c r="K46" i="1" s="1"/>
  <c r="I46" i="1"/>
  <c r="W45" i="1"/>
  <c r="V45" i="1" s="1"/>
  <c r="V9" i="1" s="1"/>
  <c r="S45" i="1"/>
  <c r="K45" i="1" s="1"/>
  <c r="J45" i="1"/>
  <c r="S44" i="1"/>
  <c r="K44" i="1" s="1"/>
  <c r="I44" i="1" s="1"/>
  <c r="AM43" i="1"/>
  <c r="S43" i="1"/>
  <c r="K43" i="1" s="1"/>
  <c r="I43" i="1" s="1"/>
  <c r="S42" i="1"/>
  <c r="K42" i="1" s="1"/>
  <c r="I42" i="1" s="1"/>
  <c r="W41" i="1"/>
  <c r="I41" i="1" s="1"/>
  <c r="S41" i="1"/>
  <c r="L41" i="1" s="1"/>
  <c r="S40" i="1"/>
  <c r="K40" i="1" s="1"/>
  <c r="I40" i="1" s="1"/>
  <c r="S39" i="1"/>
  <c r="L39" i="1" s="1"/>
  <c r="K39" i="1" s="1"/>
  <c r="I39" i="1"/>
  <c r="S38" i="1"/>
  <c r="K38" i="1" s="1"/>
  <c r="I38" i="1"/>
  <c r="S36" i="1"/>
  <c r="K36" i="1" s="1"/>
  <c r="I36" i="1"/>
  <c r="S35" i="1"/>
  <c r="K35" i="1" s="1"/>
  <c r="I35" i="1" s="1"/>
  <c r="S34" i="1"/>
  <c r="K34" i="1" s="1"/>
  <c r="I34" i="1" s="1"/>
  <c r="S33" i="1"/>
  <c r="K33" i="1" s="1"/>
  <c r="I33" i="1" s="1"/>
  <c r="S32" i="1"/>
  <c r="K32" i="1" s="1"/>
  <c r="I32" i="1" s="1"/>
  <c r="S31" i="1"/>
  <c r="K31" i="1" s="1"/>
  <c r="I31" i="1" s="1"/>
  <c r="S30" i="1"/>
  <c r="K30" i="1" s="1"/>
  <c r="I30" i="1"/>
  <c r="S29" i="1"/>
  <c r="K29" i="1" s="1"/>
  <c r="I29" i="1"/>
  <c r="S27" i="1"/>
  <c r="K27" i="1" s="1"/>
  <c r="I27" i="1"/>
  <c r="K26" i="1"/>
  <c r="S25" i="1"/>
  <c r="K25" i="1" s="1"/>
  <c r="I25" i="1"/>
  <c r="S24" i="1"/>
  <c r="K24" i="1" s="1"/>
  <c r="I24" i="1" s="1"/>
  <c r="S23" i="1"/>
  <c r="K23" i="1" s="1"/>
  <c r="I23" i="1" s="1"/>
  <c r="S22" i="1"/>
  <c r="K22" i="1" s="1"/>
  <c r="I22" i="1" s="1"/>
  <c r="S21" i="1"/>
  <c r="K21" i="1" s="1"/>
  <c r="I21" i="1" s="1"/>
  <c r="K20" i="1"/>
  <c r="I20" i="1" s="1"/>
  <c r="S19" i="1"/>
  <c r="K19" i="1" s="1"/>
  <c r="I19" i="1" s="1"/>
  <c r="S18" i="1"/>
  <c r="K18" i="1" s="1"/>
  <c r="I18" i="1" s="1"/>
  <c r="S17" i="1"/>
  <c r="K17" i="1" s="1"/>
  <c r="I17" i="1"/>
  <c r="K16" i="1"/>
  <c r="I16" i="1" s="1"/>
  <c r="S15" i="1"/>
  <c r="U14" i="1"/>
  <c r="T14" i="1"/>
  <c r="K13" i="1"/>
  <c r="I13" i="1" s="1"/>
  <c r="K12" i="1"/>
  <c r="AH9" i="1"/>
  <c r="AG9" i="1"/>
  <c r="R9" i="1"/>
  <c r="Q9" i="1"/>
  <c r="O9" i="1"/>
  <c r="N9" i="1"/>
  <c r="M9" i="1"/>
  <c r="J40" i="1" l="1"/>
  <c r="S14" i="1"/>
  <c r="K14" i="1" s="1"/>
  <c r="I14" i="1" s="1"/>
  <c r="T9" i="1"/>
  <c r="J63" i="1"/>
  <c r="K41" i="1"/>
  <c r="L9" i="1"/>
  <c r="I45" i="1"/>
  <c r="J62" i="1"/>
  <c r="I59" i="1"/>
  <c r="J54" i="1"/>
  <c r="J55" i="1" s="1"/>
  <c r="J9" i="1" s="1"/>
  <c r="I54" i="1"/>
  <c r="U9" i="1"/>
  <c r="I12" i="1"/>
  <c r="K15" i="1"/>
  <c r="I15" i="1" s="1"/>
  <c r="I62" i="1"/>
  <c r="I63" i="1"/>
  <c r="W79" i="1"/>
  <c r="W9" i="1" s="1"/>
  <c r="S9" i="1" l="1"/>
  <c r="I9" i="1" l="1"/>
  <c r="K9" i="1"/>
</calcChain>
</file>

<file path=xl/sharedStrings.xml><?xml version="1.0" encoding="utf-8"?>
<sst xmlns="http://schemas.openxmlformats.org/spreadsheetml/2006/main" count="1157" uniqueCount="97">
  <si>
    <t>№
п/п</t>
  </si>
  <si>
    <t>Наименование
улицы</t>
  </si>
  <si>
    <t>№
жилого дома</t>
  </si>
  <si>
    <t>Год постройки</t>
  </si>
  <si>
    <t>Материал стен</t>
  </si>
  <si>
    <t>Этажность</t>
  </si>
  <si>
    <t>Кровля</t>
  </si>
  <si>
    <t xml:space="preserve">Здание </t>
  </si>
  <si>
    <t>Квартиры</t>
  </si>
  <si>
    <t>Подъезды</t>
  </si>
  <si>
    <t>Неж/п.</t>
  </si>
  <si>
    <t>Площадь, кв.м.</t>
  </si>
  <si>
    <t>Вид</t>
  </si>
  <si>
    <t>Наличие</t>
  </si>
  <si>
    <t>Газофикация</t>
  </si>
  <si>
    <t>Пищеприготовление</t>
  </si>
  <si>
    <t>Электропроводка</t>
  </si>
  <si>
    <t>Придомовая
территория, кв.м.</t>
  </si>
  <si>
    <t>Тариф в месяц за  - руб кв/м жилой площади</t>
  </si>
  <si>
    <t>Материал</t>
  </si>
  <si>
    <t>Площадь,
кв.м.</t>
  </si>
  <si>
    <t>Объём,
куб.м.</t>
  </si>
  <si>
    <t>Общая
площадь,
кв.м.</t>
  </si>
  <si>
    <t>Общая жилая
площадь, кв.м.</t>
  </si>
  <si>
    <t>Количество,
 един.</t>
  </si>
  <si>
    <t>Число проживающих, чел.</t>
  </si>
  <si>
    <t>Количество</t>
  </si>
  <si>
    <t>Уборочная
площадь
л/клеток,
кв.м.</t>
  </si>
  <si>
    <t>Чердак</t>
  </si>
  <si>
    <t>Подвал</t>
  </si>
  <si>
    <t>Отопления</t>
  </si>
  <si>
    <t>Горячего
водоснабжения</t>
  </si>
  <si>
    <t>Водопровода</t>
  </si>
  <si>
    <t>Канализации</t>
  </si>
  <si>
    <t>Ванн</t>
  </si>
  <si>
    <t>Водосточных труб</t>
  </si>
  <si>
    <t>всего</t>
  </si>
  <si>
    <t>в т.ч.</t>
  </si>
  <si>
    <t>Газон</t>
  </si>
  <si>
    <t>РСЖ</t>
  </si>
  <si>
    <t>Лифт</t>
  </si>
  <si>
    <t>наниматели</t>
  </si>
  <si>
    <t>в собств</t>
  </si>
  <si>
    <t>в аренде</t>
  </si>
  <si>
    <t>ИТОГО</t>
  </si>
  <si>
    <t>Гурьянова</t>
  </si>
  <si>
    <t>кирпич</t>
  </si>
  <si>
    <t>шифер</t>
  </si>
  <si>
    <t>Ц</t>
  </si>
  <si>
    <t>ГК</t>
  </si>
  <si>
    <t>+</t>
  </si>
  <si>
    <t>ПР</t>
  </si>
  <si>
    <t>Г/ПЛ</t>
  </si>
  <si>
    <t>СКР</t>
  </si>
  <si>
    <t>сталь</t>
  </si>
  <si>
    <t>ГВС</t>
  </si>
  <si>
    <t>м.рул.</t>
  </si>
  <si>
    <t>ЭНП</t>
  </si>
  <si>
    <t>-</t>
  </si>
  <si>
    <t>череп.</t>
  </si>
  <si>
    <t>Калужская</t>
  </si>
  <si>
    <t>панель.</t>
  </si>
  <si>
    <t>Мирная</t>
  </si>
  <si>
    <t>Жуковская</t>
  </si>
  <si>
    <t>Московская</t>
  </si>
  <si>
    <t>ОТКР</t>
  </si>
  <si>
    <t>дерев.</t>
  </si>
  <si>
    <t>Г/Б</t>
  </si>
  <si>
    <t>Лесная</t>
  </si>
  <si>
    <t>Текстильная</t>
  </si>
  <si>
    <t>неприватизированные</t>
  </si>
  <si>
    <t>Текущий ремонт</t>
  </si>
  <si>
    <t>Вывоз ТБО</t>
  </si>
  <si>
    <t>Найм</t>
  </si>
  <si>
    <t>Начисления за отчётный год</t>
  </si>
  <si>
    <t>Оплата за отчётный год</t>
  </si>
  <si>
    <t>Выполнено</t>
  </si>
  <si>
    <t xml:space="preserve">                                                                       Характеристика жилищного фонда МУП "МУК" на 01.01.2015г.</t>
  </si>
  <si>
    <t>Асфальтовое
покрытие</t>
  </si>
  <si>
    <t>ЭЛ/ПЛ</t>
  </si>
  <si>
    <t>Площадь отмостки кв. м</t>
  </si>
  <si>
    <t>% износа</t>
  </si>
  <si>
    <t>Площадь фасада кв. м</t>
  </si>
  <si>
    <t>Отопление Гкалл</t>
  </si>
  <si>
    <t>ГВС куб. м</t>
  </si>
  <si>
    <t>ХВС куб. м</t>
  </si>
  <si>
    <t>Водоотведение  куб.м</t>
  </si>
  <si>
    <t>Газ куб. м</t>
  </si>
  <si>
    <t>Эл/энергия кВт/час</t>
  </si>
  <si>
    <t xml:space="preserve">                                                   </t>
  </si>
  <si>
    <t>Характеристики жилищного фонда на 2015 год.</t>
  </si>
  <si>
    <t>Способ управления</t>
  </si>
  <si>
    <t>Остаток денежных средств</t>
  </si>
  <si>
    <t>прямое</t>
  </si>
  <si>
    <t>непосредственное</t>
  </si>
  <si>
    <t>конкурс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</si>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</sst>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"/>
    <numFmt numFmtId="165" formatCode="0.0"/>
    <numFmt numFmtId="166" formatCode="_(* #,##0.00_);_(* \(#,##0.00\);_(* &quot;-&quot;??_);_(@_)"/>
    <numFmt numFmtId="167" formatCode="_(* #,##0.0_);_(* \(#,##0.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Bookman Old Style"/>
      <family val="1"/>
      <charset val="204"/>
    </font>
    <font>
      <sz val="10"/>
      <name val="Arial"/>
    </font>
    <font>
      <b/>
      <sz val="10"/>
      <name val="Bookman Old Style"/>
      <family val="1"/>
      <charset val="204"/>
    </font>
    <font>
      <u/>
      <sz val="10"/>
      <name val="Bookman Old Style"/>
      <family val="1"/>
      <charset val="204"/>
    </font>
    <font>
      <sz val="8"/>
      <color theme="1"/>
      <name val="Calibri"/>
      <family val="2"/>
      <scheme val="minor"/>
    </font>
    <font>
      <sz val="8"/>
      <name val="Bookman Old Style"/>
      <family val="1"/>
      <charset val="204"/>
    </font>
    <font>
      <b/>
      <sz val="8"/>
      <name val="Bookman Old Style"/>
      <family val="1"/>
      <charset val="204"/>
    </font>
    <font>
      <sz val="8"/>
      <name val="Arial"/>
      <family val="2"/>
      <charset val="204"/>
    </font>
    <font>
      <b/>
      <i/>
      <sz val="8"/>
      <name val="Bookman Old Style"/>
      <family val="1"/>
      <charset val="204"/>
    </font>
    <font>
      <sz val="8"/>
      <name val="Bookman Old Style"/>
      <family val="1"/>
    </font>
    <font>
      <sz val="8"/>
      <name val="Arial"/>
      <family val="2"/>
    </font>
    <font>
      <u/>
      <sz val="8"/>
      <name val="Bookman Old Style"/>
      <family val="1"/>
      <charset val="204"/>
    </font>
    <font>
      <i/>
      <sz val="8"/>
      <name val="Bookman Old Style"/>
      <family val="1"/>
      <charset val="204"/>
    </font>
    <font>
      <i/>
      <u/>
      <sz val="8"/>
      <name val="Bookman Old Style"/>
      <family val="1"/>
      <charset val="204"/>
    </font>
    <font>
      <i/>
      <u/>
      <sz val="8"/>
      <name val="Arial"/>
      <family val="2"/>
    </font>
    <font>
      <b/>
      <i/>
      <sz val="8"/>
      <name val="Arial"/>
      <family val="2"/>
    </font>
    <font>
      <b/>
      <sz val="20"/>
      <name val="Bookman Old Style"/>
      <family val="1"/>
      <charset val="204"/>
    </font>
    <font>
      <sz val="20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hair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2">
    <xf numFmtId="0" fontId="0" fillId="0" borderId="0" xfId="0"/>
    <xf numFmtId="0" fontId="2" fillId="0" borderId="0" xfId="0" applyFont="1" applyBorder="1"/>
    <xf numFmtId="0" fontId="4" fillId="0" borderId="0" xfId="0" applyFont="1" applyBorder="1"/>
    <xf numFmtId="0" fontId="3" fillId="0" borderId="0" xfId="0" applyFont="1"/>
    <xf numFmtId="0" fontId="2" fillId="0" borderId="0" xfId="0" applyFont="1"/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/>
    <xf numFmtId="4" fontId="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5" fillId="0" borderId="0" xfId="0" applyFont="1" applyFill="1"/>
    <xf numFmtId="165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4" fontId="7" fillId="0" borderId="50" xfId="0" applyNumberFormat="1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/>
    </xf>
    <xf numFmtId="165" fontId="7" fillId="0" borderId="53" xfId="0" applyNumberFormat="1" applyFont="1" applyFill="1" applyBorder="1" applyAlignment="1">
      <alignment horizontal="left"/>
    </xf>
    <xf numFmtId="0" fontId="7" fillId="0" borderId="54" xfId="0" applyFont="1" applyFill="1" applyBorder="1"/>
    <xf numFmtId="0" fontId="7" fillId="0" borderId="54" xfId="0" applyNumberFormat="1" applyFont="1" applyFill="1" applyBorder="1" applyAlignment="1">
      <alignment horizontal="center"/>
    </xf>
    <xf numFmtId="43" fontId="7" fillId="0" borderId="54" xfId="1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1" fontId="7" fillId="0" borderId="54" xfId="0" applyNumberFormat="1" applyFont="1" applyFill="1" applyBorder="1" applyAlignment="1">
      <alignment horizontal="center"/>
    </xf>
    <xf numFmtId="4" fontId="7" fillId="0" borderId="54" xfId="0" applyNumberFormat="1" applyFont="1" applyFill="1" applyBorder="1" applyAlignment="1">
      <alignment horizontal="center"/>
    </xf>
    <xf numFmtId="3" fontId="7" fillId="0" borderId="54" xfId="0" applyNumberFormat="1" applyFont="1" applyFill="1" applyBorder="1" applyAlignment="1">
      <alignment horizontal="center"/>
    </xf>
    <xf numFmtId="164" fontId="7" fillId="0" borderId="54" xfId="0" applyNumberFormat="1" applyFont="1" applyFill="1" applyBorder="1" applyAlignment="1">
      <alignment horizontal="center"/>
    </xf>
    <xf numFmtId="0" fontId="9" fillId="0" borderId="54" xfId="0" applyFont="1" applyBorder="1"/>
    <xf numFmtId="0" fontId="9" fillId="0" borderId="65" xfId="0" applyFont="1" applyBorder="1"/>
    <xf numFmtId="0" fontId="7" fillId="0" borderId="66" xfId="0" applyFont="1" applyBorder="1"/>
    <xf numFmtId="0" fontId="8" fillId="0" borderId="5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165" fontId="8" fillId="0" borderId="55" xfId="0" applyNumberFormat="1" applyFont="1" applyFill="1" applyBorder="1" applyAlignment="1">
      <alignment horizontal="left"/>
    </xf>
    <xf numFmtId="0" fontId="8" fillId="0" borderId="56" xfId="0" applyFont="1" applyFill="1" applyBorder="1"/>
    <xf numFmtId="0" fontId="8" fillId="0" borderId="56" xfId="0" applyNumberFormat="1" applyFont="1" applyFill="1" applyBorder="1" applyAlignment="1">
      <alignment horizontal="center"/>
    </xf>
    <xf numFmtId="43" fontId="8" fillId="0" borderId="56" xfId="1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1" fontId="8" fillId="0" borderId="56" xfId="0" applyNumberFormat="1" applyFont="1" applyFill="1" applyBorder="1" applyAlignment="1">
      <alignment horizontal="center"/>
    </xf>
    <xf numFmtId="164" fontId="8" fillId="0" borderId="56" xfId="0" applyNumberFormat="1" applyFont="1" applyFill="1" applyBorder="1" applyAlignment="1">
      <alignment horizontal="center"/>
    </xf>
    <xf numFmtId="4" fontId="8" fillId="0" borderId="56" xfId="0" applyNumberFormat="1" applyFont="1" applyFill="1" applyBorder="1" applyAlignment="1">
      <alignment horizontal="center"/>
    </xf>
    <xf numFmtId="3" fontId="8" fillId="0" borderId="56" xfId="0" applyNumberFormat="1" applyFont="1" applyFill="1" applyBorder="1" applyAlignment="1">
      <alignment horizontal="center"/>
    </xf>
    <xf numFmtId="167" fontId="8" fillId="0" borderId="56" xfId="1" applyNumberFormat="1" applyFont="1" applyFill="1" applyBorder="1" applyAlignment="1">
      <alignment horizontal="center"/>
    </xf>
    <xf numFmtId="167" fontId="8" fillId="0" borderId="56" xfId="1" applyNumberFormat="1" applyFont="1" applyFill="1" applyBorder="1" applyAlignment="1">
      <alignment horizontal="center" vertical="center"/>
    </xf>
    <xf numFmtId="2" fontId="8" fillId="0" borderId="56" xfId="0" applyNumberFormat="1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165" fontId="7" fillId="0" borderId="55" xfId="0" applyNumberFormat="1" applyFont="1" applyFill="1" applyBorder="1" applyAlignment="1">
      <alignment horizontal="left"/>
    </xf>
    <xf numFmtId="0" fontId="7" fillId="0" borderId="56" xfId="0" applyFont="1" applyFill="1" applyBorder="1"/>
    <xf numFmtId="0" fontId="7" fillId="0" borderId="56" xfId="0" applyNumberFormat="1" applyFont="1" applyFill="1" applyBorder="1" applyAlignment="1">
      <alignment horizontal="center"/>
    </xf>
    <xf numFmtId="43" fontId="7" fillId="0" borderId="56" xfId="1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1" fontId="7" fillId="0" borderId="56" xfId="0" applyNumberFormat="1" applyFont="1" applyFill="1" applyBorder="1" applyAlignment="1">
      <alignment horizontal="center"/>
    </xf>
    <xf numFmtId="4" fontId="7" fillId="0" borderId="56" xfId="0" applyNumberFormat="1" applyFont="1" applyFill="1" applyBorder="1" applyAlignment="1">
      <alignment horizontal="center"/>
    </xf>
    <xf numFmtId="3" fontId="7" fillId="0" borderId="56" xfId="0" applyNumberFormat="1" applyFont="1" applyFill="1" applyBorder="1" applyAlignment="1">
      <alignment horizontal="center"/>
    </xf>
    <xf numFmtId="164" fontId="7" fillId="0" borderId="56" xfId="0" applyNumberFormat="1" applyFont="1" applyFill="1" applyBorder="1" applyAlignment="1">
      <alignment horizontal="center"/>
    </xf>
    <xf numFmtId="4" fontId="9" fillId="0" borderId="56" xfId="0" applyNumberFormat="1" applyFont="1" applyBorder="1"/>
    <xf numFmtId="4" fontId="8" fillId="0" borderId="56" xfId="0" applyNumberFormat="1" applyFont="1" applyFill="1" applyBorder="1"/>
    <xf numFmtId="167" fontId="7" fillId="0" borderId="56" xfId="1" applyNumberFormat="1" applyFont="1" applyFill="1" applyBorder="1" applyAlignment="1">
      <alignment horizontal="center"/>
    </xf>
    <xf numFmtId="167" fontId="9" fillId="0" borderId="56" xfId="1" applyNumberFormat="1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1" fontId="7" fillId="0" borderId="55" xfId="0" applyNumberFormat="1" applyFont="1" applyFill="1" applyBorder="1" applyAlignment="1">
      <alignment horizontal="center"/>
    </xf>
    <xf numFmtId="0" fontId="10" fillId="0" borderId="56" xfId="0" applyFont="1" applyFill="1" applyBorder="1"/>
    <xf numFmtId="4" fontId="9" fillId="0" borderId="56" xfId="0" applyNumberFormat="1" applyFont="1" applyFill="1" applyBorder="1"/>
    <xf numFmtId="4" fontId="7" fillId="0" borderId="56" xfId="1" applyNumberFormat="1" applyFont="1" applyFill="1" applyBorder="1" applyAlignment="1">
      <alignment horizontal="center"/>
    </xf>
    <xf numFmtId="0" fontId="7" fillId="0" borderId="56" xfId="0" quotePrefix="1" applyFont="1" applyFill="1" applyBorder="1" applyAlignment="1">
      <alignment horizontal="center"/>
    </xf>
    <xf numFmtId="167" fontId="9" fillId="0" borderId="56" xfId="1" applyNumberFormat="1" applyFont="1" applyFill="1" applyBorder="1" applyAlignment="1">
      <alignment horizontal="center" vertical="center"/>
    </xf>
    <xf numFmtId="2" fontId="7" fillId="0" borderId="56" xfId="0" applyNumberFormat="1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2" fontId="7" fillId="0" borderId="62" xfId="0" applyNumberFormat="1" applyFont="1" applyFill="1" applyBorder="1" applyAlignment="1">
      <alignment horizontal="center" vertical="center"/>
    </xf>
    <xf numFmtId="164" fontId="7" fillId="2" borderId="56" xfId="0" applyNumberFormat="1" applyFont="1" applyFill="1" applyBorder="1" applyAlignment="1">
      <alignment horizontal="center"/>
    </xf>
    <xf numFmtId="1" fontId="7" fillId="2" borderId="55" xfId="0" applyNumberFormat="1" applyFont="1" applyFill="1" applyBorder="1" applyAlignment="1">
      <alignment horizontal="center"/>
    </xf>
    <xf numFmtId="0" fontId="7" fillId="2" borderId="56" xfId="0" applyNumberFormat="1" applyFont="1" applyFill="1" applyBorder="1" applyAlignment="1">
      <alignment horizontal="center"/>
    </xf>
    <xf numFmtId="0" fontId="7" fillId="2" borderId="56" xfId="0" applyFont="1" applyFill="1" applyBorder="1" applyAlignment="1">
      <alignment horizontal="center"/>
    </xf>
    <xf numFmtId="167" fontId="7" fillId="2" borderId="56" xfId="1" applyNumberFormat="1" applyFont="1" applyFill="1" applyBorder="1" applyAlignment="1">
      <alignment horizontal="center"/>
    </xf>
    <xf numFmtId="4" fontId="9" fillId="2" borderId="56" xfId="0" applyNumberFormat="1" applyFont="1" applyFill="1" applyBorder="1"/>
    <xf numFmtId="4" fontId="7" fillId="2" borderId="56" xfId="1" applyNumberFormat="1" applyFont="1" applyFill="1" applyBorder="1" applyAlignment="1">
      <alignment horizontal="center"/>
    </xf>
    <xf numFmtId="3" fontId="7" fillId="2" borderId="56" xfId="0" applyNumberFormat="1" applyFont="1" applyFill="1" applyBorder="1" applyAlignment="1">
      <alignment horizontal="center"/>
    </xf>
    <xf numFmtId="0" fontId="7" fillId="2" borderId="56" xfId="0" quotePrefix="1" applyFont="1" applyFill="1" applyBorder="1" applyAlignment="1">
      <alignment horizontal="center"/>
    </xf>
    <xf numFmtId="167" fontId="9" fillId="2" borderId="56" xfId="1" applyNumberFormat="1" applyFont="1" applyFill="1" applyBorder="1" applyAlignment="1">
      <alignment horizontal="center" vertical="center"/>
    </xf>
    <xf numFmtId="2" fontId="7" fillId="2" borderId="56" xfId="0" applyNumberFormat="1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2" fontId="7" fillId="0" borderId="56" xfId="0" applyNumberFormat="1" applyFont="1" applyBorder="1" applyAlignment="1">
      <alignment horizontal="center" vertical="center"/>
    </xf>
    <xf numFmtId="167" fontId="11" fillId="0" borderId="56" xfId="1" applyNumberFormat="1" applyFont="1" applyFill="1" applyBorder="1" applyAlignment="1">
      <alignment horizontal="center"/>
    </xf>
    <xf numFmtId="2" fontId="7" fillId="0" borderId="56" xfId="1" applyNumberFormat="1" applyFont="1" applyFill="1" applyBorder="1" applyAlignment="1">
      <alignment horizontal="center" vertical="center"/>
    </xf>
    <xf numFmtId="165" fontId="10" fillId="0" borderId="56" xfId="0" applyNumberFormat="1" applyFont="1" applyFill="1" applyBorder="1" applyAlignment="1">
      <alignment horizontal="left"/>
    </xf>
    <xf numFmtId="165" fontId="7" fillId="0" borderId="56" xfId="0" applyNumberFormat="1" applyFont="1" applyFill="1" applyBorder="1" applyAlignment="1">
      <alignment horizontal="left"/>
    </xf>
    <xf numFmtId="167" fontId="7" fillId="0" borderId="56" xfId="1" quotePrefix="1" applyNumberFormat="1" applyFont="1" applyFill="1" applyBorder="1" applyAlignment="1">
      <alignment horizontal="center"/>
    </xf>
    <xf numFmtId="167" fontId="9" fillId="0" borderId="56" xfId="1" quotePrefix="1" applyNumberFormat="1" applyFont="1" applyFill="1" applyBorder="1" applyAlignment="1">
      <alignment horizontal="center" vertical="center"/>
    </xf>
    <xf numFmtId="166" fontId="7" fillId="0" borderId="56" xfId="1" applyNumberFormat="1" applyFont="1" applyFill="1" applyBorder="1" applyAlignment="1">
      <alignment horizontal="center"/>
    </xf>
    <xf numFmtId="165" fontId="7" fillId="2" borderId="56" xfId="0" applyNumberFormat="1" applyFont="1" applyFill="1" applyBorder="1" applyAlignment="1">
      <alignment horizontal="left"/>
    </xf>
    <xf numFmtId="4" fontId="7" fillId="2" borderId="56" xfId="0" applyNumberFormat="1" applyFont="1" applyFill="1" applyBorder="1" applyAlignment="1">
      <alignment horizontal="center"/>
    </xf>
    <xf numFmtId="164" fontId="9" fillId="2" borderId="56" xfId="0" applyNumberFormat="1" applyFont="1" applyFill="1" applyBorder="1" applyAlignment="1">
      <alignment horizontal="center"/>
    </xf>
    <xf numFmtId="2" fontId="7" fillId="0" borderId="64" xfId="0" applyNumberFormat="1" applyFont="1" applyFill="1" applyBorder="1" applyAlignment="1">
      <alignment horizontal="center" vertical="center"/>
    </xf>
    <xf numFmtId="164" fontId="9" fillId="0" borderId="56" xfId="0" applyNumberFormat="1" applyFont="1" applyFill="1" applyBorder="1" applyAlignment="1">
      <alignment horizontal="center"/>
    </xf>
    <xf numFmtId="167" fontId="9" fillId="0" borderId="56" xfId="1" applyNumberFormat="1" applyFont="1" applyFill="1" applyBorder="1" applyAlignment="1">
      <alignment horizontal="center"/>
    </xf>
    <xf numFmtId="0" fontId="8" fillId="0" borderId="68" xfId="0" applyFont="1" applyFill="1" applyBorder="1" applyAlignment="1">
      <alignment horizontal="center" vertical="center"/>
    </xf>
    <xf numFmtId="1" fontId="7" fillId="0" borderId="59" xfId="0" applyNumberFormat="1" applyFont="1" applyFill="1" applyBorder="1" applyAlignment="1">
      <alignment horizontal="center"/>
    </xf>
    <xf numFmtId="165" fontId="7" fillId="0" borderId="60" xfId="0" applyNumberFormat="1" applyFont="1" applyFill="1" applyBorder="1" applyAlignment="1">
      <alignment horizontal="left"/>
    </xf>
    <xf numFmtId="0" fontId="7" fillId="0" borderId="60" xfId="0" applyNumberFormat="1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167" fontId="7" fillId="0" borderId="60" xfId="1" applyNumberFormat="1" applyFont="1" applyFill="1" applyBorder="1" applyAlignment="1">
      <alignment horizontal="center"/>
    </xf>
    <xf numFmtId="4" fontId="9" fillId="0" borderId="60" xfId="0" applyNumberFormat="1" applyFont="1" applyFill="1" applyBorder="1"/>
    <xf numFmtId="4" fontId="7" fillId="0" borderId="60" xfId="0" applyNumberFormat="1" applyFont="1" applyFill="1" applyBorder="1" applyAlignment="1">
      <alignment horizontal="center"/>
    </xf>
    <xf numFmtId="3" fontId="7" fillId="0" borderId="60" xfId="0" applyNumberFormat="1" applyFont="1" applyFill="1" applyBorder="1" applyAlignment="1">
      <alignment horizontal="center"/>
    </xf>
    <xf numFmtId="164" fontId="7" fillId="0" borderId="60" xfId="0" applyNumberFormat="1" applyFont="1" applyFill="1" applyBorder="1" applyAlignment="1">
      <alignment horizontal="center"/>
    </xf>
    <xf numFmtId="0" fontId="7" fillId="0" borderId="60" xfId="0" quotePrefix="1" applyFont="1" applyFill="1" applyBorder="1" applyAlignment="1">
      <alignment horizontal="center"/>
    </xf>
    <xf numFmtId="164" fontId="9" fillId="0" borderId="60" xfId="0" applyNumberFormat="1" applyFont="1" applyFill="1" applyBorder="1" applyAlignment="1">
      <alignment horizontal="center"/>
    </xf>
    <xf numFmtId="167" fontId="9" fillId="0" borderId="60" xfId="1" applyNumberFormat="1" applyFont="1" applyFill="1" applyBorder="1" applyAlignment="1">
      <alignment horizontal="center"/>
    </xf>
    <xf numFmtId="2" fontId="7" fillId="0" borderId="60" xfId="0" applyNumberFormat="1" applyFont="1" applyFill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2" fontId="7" fillId="0" borderId="70" xfId="0" applyNumberFormat="1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Fill="1" applyBorder="1"/>
    <xf numFmtId="0" fontId="8" fillId="0" borderId="0" xfId="0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4" fontId="12" fillId="0" borderId="0" xfId="1" applyNumberFormat="1" applyFont="1"/>
    <xf numFmtId="4" fontId="12" fillId="0" borderId="0" xfId="1" applyNumberFormat="1" applyFont="1" applyFill="1"/>
    <xf numFmtId="167" fontId="12" fillId="0" borderId="0" xfId="1" applyNumberFormat="1" applyFont="1" applyFill="1" applyBorder="1" applyAlignment="1">
      <alignment horizontal="center"/>
    </xf>
    <xf numFmtId="167" fontId="12" fillId="0" borderId="0" xfId="1" applyNumberFormat="1" applyFont="1" applyBorder="1" applyAlignment="1">
      <alignment horizontal="center"/>
    </xf>
    <xf numFmtId="167" fontId="12" fillId="0" borderId="0" xfId="1" applyNumberFormat="1" applyFont="1" applyBorder="1"/>
    <xf numFmtId="167" fontId="12" fillId="0" borderId="0" xfId="1" applyNumberFormat="1" applyFont="1"/>
    <xf numFmtId="167" fontId="12" fillId="0" borderId="0" xfId="1" applyNumberFormat="1" applyFont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/>
    <xf numFmtId="0" fontId="10" fillId="0" borderId="0" xfId="0" applyFont="1"/>
    <xf numFmtId="0" fontId="10" fillId="0" borderId="0" xfId="0" applyFont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left"/>
    </xf>
    <xf numFmtId="4" fontId="12" fillId="0" borderId="0" xfId="1" applyNumberFormat="1" applyFont="1" applyBorder="1" applyAlignment="1">
      <alignment horizontal="center"/>
    </xf>
    <xf numFmtId="4" fontId="12" fillId="0" borderId="0" xfId="1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" fontId="7" fillId="0" borderId="0" xfId="0" applyNumberFormat="1" applyFont="1" applyFill="1" applyAlignment="1">
      <alignment horizontal="center"/>
    </xf>
    <xf numFmtId="3" fontId="13" fillId="0" borderId="0" xfId="0" applyNumberFormat="1" applyFont="1"/>
    <xf numFmtId="4" fontId="12" fillId="0" borderId="0" xfId="1" applyNumberFormat="1" applyFont="1" applyAlignment="1">
      <alignment horizontal="center"/>
    </xf>
    <xf numFmtId="4" fontId="12" fillId="0" borderId="0" xfId="1" applyNumberFormat="1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4" fontId="7" fillId="0" borderId="0" xfId="0" applyNumberFormat="1" applyFont="1" applyFill="1"/>
    <xf numFmtId="3" fontId="7" fillId="0" borderId="0" xfId="0" applyNumberFormat="1" applyFont="1"/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4" fontId="8" fillId="0" borderId="0" xfId="0" applyNumberFormat="1" applyFont="1" applyFill="1" applyAlignment="1">
      <alignment horizontal="center"/>
    </xf>
    <xf numFmtId="3" fontId="7" fillId="0" borderId="0" xfId="0" applyNumberFormat="1" applyFont="1" applyAlignment="1">
      <alignment horizontal="center"/>
    </xf>
    <xf numFmtId="164" fontId="7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3" fillId="0" borderId="0" xfId="0" applyFont="1"/>
    <xf numFmtId="0" fontId="15" fillId="0" borderId="0" xfId="0" applyFont="1"/>
    <xf numFmtId="4" fontId="16" fillId="2" borderId="0" xfId="1" applyNumberFormat="1" applyFont="1" applyFill="1"/>
    <xf numFmtId="167" fontId="16" fillId="2" borderId="0" xfId="1" applyNumberFormat="1" applyFont="1" applyFill="1" applyBorder="1" applyAlignment="1">
      <alignment horizontal="center"/>
    </xf>
    <xf numFmtId="167" fontId="16" fillId="2" borderId="0" xfId="1" applyNumberFormat="1" applyFont="1" applyFill="1" applyBorder="1"/>
    <xf numFmtId="167" fontId="16" fillId="2" borderId="0" xfId="1" applyNumberFormat="1" applyFont="1" applyFill="1"/>
    <xf numFmtId="167" fontId="16" fillId="2" borderId="0" xfId="1" applyNumberFormat="1" applyFont="1" applyFill="1" applyAlignment="1">
      <alignment horizontal="center"/>
    </xf>
    <xf numFmtId="167" fontId="12" fillId="2" borderId="0" xfId="1" applyNumberFormat="1" applyFont="1" applyFill="1"/>
    <xf numFmtId="0" fontId="7" fillId="2" borderId="0" xfId="0" applyFont="1" applyFill="1"/>
    <xf numFmtId="0" fontId="9" fillId="2" borderId="0" xfId="0" applyFont="1" applyFill="1"/>
    <xf numFmtId="4" fontId="17" fillId="2" borderId="0" xfId="1" applyNumberFormat="1" applyFont="1" applyFill="1" applyBorder="1" applyAlignment="1">
      <alignment horizontal="center"/>
    </xf>
    <xf numFmtId="167" fontId="17" fillId="2" borderId="0" xfId="1" applyNumberFormat="1" applyFont="1" applyFill="1" applyBorder="1" applyAlignment="1">
      <alignment horizontal="center"/>
    </xf>
    <xf numFmtId="4" fontId="7" fillId="2" borderId="0" xfId="1" applyNumberFormat="1" applyFont="1" applyFill="1" applyBorder="1" applyAlignment="1">
      <alignment horizontal="center"/>
    </xf>
    <xf numFmtId="167" fontId="7" fillId="2" borderId="0" xfId="1" applyNumberFormat="1" applyFont="1" applyFill="1" applyBorder="1" applyAlignment="1">
      <alignment horizontal="center"/>
    </xf>
    <xf numFmtId="4" fontId="7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2" fontId="7" fillId="0" borderId="63" xfId="0" applyNumberFormat="1" applyFont="1" applyFill="1" applyBorder="1" applyAlignment="1">
      <alignment horizontal="center" vertical="center"/>
    </xf>
    <xf numFmtId="0" fontId="9" fillId="0" borderId="0" xfId="0" applyFont="1" applyBorder="1"/>
    <xf numFmtId="0" fontId="9" fillId="0" borderId="56" xfId="1" applyNumberFormat="1" applyFont="1" applyFill="1" applyBorder="1" applyAlignment="1">
      <alignment horizontal="center" vertical="center"/>
    </xf>
    <xf numFmtId="0" fontId="9" fillId="2" borderId="56" xfId="1" applyNumberFormat="1" applyFont="1" applyFill="1" applyBorder="1" applyAlignment="1">
      <alignment horizontal="center" vertical="center"/>
    </xf>
    <xf numFmtId="2" fontId="7" fillId="0" borderId="56" xfId="0" applyNumberFormat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center" vertical="center"/>
    </xf>
    <xf numFmtId="0" fontId="9" fillId="0" borderId="56" xfId="1" applyNumberFormat="1" applyFont="1" applyBorder="1" applyAlignment="1">
      <alignment horizontal="center" vertical="center"/>
    </xf>
    <xf numFmtId="0" fontId="9" fillId="0" borderId="56" xfId="1" quotePrefix="1" applyNumberFormat="1" applyFont="1" applyFill="1" applyBorder="1" applyAlignment="1">
      <alignment horizontal="center" vertical="center"/>
    </xf>
    <xf numFmtId="0" fontId="9" fillId="2" borderId="56" xfId="0" applyNumberFormat="1" applyFont="1" applyFill="1" applyBorder="1" applyAlignment="1">
      <alignment horizontal="center"/>
    </xf>
    <xf numFmtId="0" fontId="9" fillId="0" borderId="56" xfId="1" applyNumberFormat="1" applyFont="1" applyFill="1" applyBorder="1" applyAlignment="1">
      <alignment horizontal="center"/>
    </xf>
    <xf numFmtId="0" fontId="9" fillId="0" borderId="60" xfId="1" applyNumberFormat="1" applyFont="1" applyFill="1" applyBorder="1" applyAlignment="1">
      <alignment horizontal="center"/>
    </xf>
    <xf numFmtId="0" fontId="8" fillId="0" borderId="56" xfId="0" applyFont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/>
    </xf>
    <xf numFmtId="2" fontId="7" fillId="0" borderId="74" xfId="0" applyNumberFormat="1" applyFont="1" applyFill="1" applyBorder="1" applyAlignment="1">
      <alignment horizontal="center" vertical="center"/>
    </xf>
    <xf numFmtId="2" fontId="7" fillId="0" borderId="75" xfId="0" applyNumberFormat="1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6" fillId="0" borderId="0" xfId="0" applyFont="1" applyBorder="1"/>
    <xf numFmtId="2" fontId="7" fillId="0" borderId="77" xfId="0" applyNumberFormat="1" applyFont="1" applyFill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4" fontId="19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1" fontId="7" fillId="2" borderId="3" xfId="0" applyNumberFormat="1" applyFont="1" applyFill="1" applyBorder="1" applyAlignment="1">
      <alignment horizontal="center"/>
    </xf>
    <xf numFmtId="0" fontId="7" fillId="0" borderId="56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44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5" fontId="7" fillId="0" borderId="17" xfId="0" applyNumberFormat="1" applyFont="1" applyBorder="1" applyAlignment="1">
      <alignment horizontal="center" vertical="center" wrapText="1"/>
    </xf>
    <xf numFmtId="165" fontId="7" fillId="0" borderId="44" xfId="0" applyNumberFormat="1" applyFont="1" applyBorder="1" applyAlignment="1">
      <alignment horizontal="center" vertical="center" wrapText="1"/>
    </xf>
    <xf numFmtId="0" fontId="7" fillId="0" borderId="56" xfId="0" applyNumberFormat="1" applyFont="1" applyFill="1" applyBorder="1" applyAlignment="1">
      <alignment horizontal="center" vertical="center"/>
    </xf>
    <xf numFmtId="165" fontId="7" fillId="0" borderId="57" xfId="0" applyNumberFormat="1" applyFont="1" applyFill="1" applyBorder="1" applyAlignment="1">
      <alignment horizontal="left"/>
    </xf>
    <xf numFmtId="165" fontId="7" fillId="0" borderId="58" xfId="0" applyNumberFormat="1" applyFont="1" applyFill="1" applyBorder="1" applyAlignment="1">
      <alignment horizontal="left"/>
    </xf>
    <xf numFmtId="0" fontId="7" fillId="0" borderId="5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67" fontId="7" fillId="0" borderId="56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/>
    <xf numFmtId="0" fontId="6" fillId="0" borderId="15" xfId="0" applyFont="1" applyBorder="1" applyAlignment="1"/>
    <xf numFmtId="0" fontId="7" fillId="0" borderId="43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6" fillId="0" borderId="72" xfId="0" applyFont="1" applyBorder="1" applyAlignment="1"/>
    <xf numFmtId="0" fontId="6" fillId="0" borderId="51" xfId="0" applyFont="1" applyBorder="1" applyAlignment="1"/>
    <xf numFmtId="0" fontId="6" fillId="0" borderId="1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2" fontId="7" fillId="0" borderId="62" xfId="0" applyNumberFormat="1" applyFont="1" applyFill="1" applyBorder="1" applyAlignment="1">
      <alignment horizontal="center" vertical="center"/>
    </xf>
    <xf numFmtId="164" fontId="9" fillId="0" borderId="56" xfId="0" applyNumberFormat="1" applyFont="1" applyFill="1" applyBorder="1" applyAlignment="1">
      <alignment horizontal="center" vertical="center"/>
    </xf>
    <xf numFmtId="167" fontId="9" fillId="0" borderId="56" xfId="1" applyNumberFormat="1" applyFont="1" applyFill="1" applyBorder="1" applyAlignment="1">
      <alignment horizontal="center" vertical="center"/>
    </xf>
    <xf numFmtId="2" fontId="7" fillId="0" borderId="56" xfId="0" applyNumberFormat="1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164" fontId="7" fillId="0" borderId="56" xfId="0" applyNumberFormat="1" applyFont="1" applyFill="1" applyBorder="1" applyAlignment="1">
      <alignment horizontal="center" vertical="center"/>
    </xf>
    <xf numFmtId="0" fontId="7" fillId="0" borderId="56" xfId="0" quotePrefix="1" applyFont="1" applyFill="1" applyBorder="1" applyAlignment="1">
      <alignment horizontal="center" vertical="center"/>
    </xf>
    <xf numFmtId="4" fontId="9" fillId="0" borderId="57" xfId="0" applyNumberFormat="1" applyFont="1" applyFill="1" applyBorder="1" applyAlignment="1">
      <alignment horizontal="right" vertical="center"/>
    </xf>
    <xf numFmtId="4" fontId="9" fillId="0" borderId="58" xfId="0" applyNumberFormat="1" applyFont="1" applyFill="1" applyBorder="1" applyAlignment="1">
      <alignment horizontal="right" vertical="center"/>
    </xf>
    <xf numFmtId="4" fontId="7" fillId="0" borderId="57" xfId="0" applyNumberFormat="1" applyFont="1" applyFill="1" applyBorder="1" applyAlignment="1">
      <alignment horizontal="center" vertical="center"/>
    </xf>
    <xf numFmtId="4" fontId="7" fillId="0" borderId="58" xfId="0" applyNumberFormat="1" applyFont="1" applyFill="1" applyBorder="1" applyAlignment="1">
      <alignment horizontal="center" vertical="center"/>
    </xf>
    <xf numFmtId="3" fontId="7" fillId="0" borderId="57" xfId="0" applyNumberFormat="1" applyFont="1" applyFill="1" applyBorder="1" applyAlignment="1">
      <alignment horizontal="center" vertical="center"/>
    </xf>
    <xf numFmtId="3" fontId="7" fillId="0" borderId="58" xfId="0" applyNumberFormat="1" applyFont="1" applyFill="1" applyBorder="1" applyAlignment="1">
      <alignment horizontal="center" vertical="center"/>
    </xf>
    <xf numFmtId="0" fontId="7" fillId="0" borderId="57" xfId="0" applyNumberFormat="1" applyFont="1" applyFill="1" applyBorder="1" applyAlignment="1">
      <alignment horizontal="center" vertical="center"/>
    </xf>
    <xf numFmtId="0" fontId="7" fillId="0" borderId="58" xfId="0" applyNumberFormat="1" applyFont="1" applyFill="1" applyBorder="1" applyAlignment="1">
      <alignment horizontal="center" vertical="center"/>
    </xf>
    <xf numFmtId="1" fontId="7" fillId="0" borderId="55" xfId="0" applyNumberFormat="1" applyFont="1" applyFill="1" applyBorder="1" applyAlignment="1">
      <alignment horizontal="center" vertical="center"/>
    </xf>
    <xf numFmtId="4" fontId="7" fillId="0" borderId="36" xfId="0" applyNumberFormat="1" applyFont="1" applyBorder="1" applyAlignment="1">
      <alignment horizontal="center" vertical="center"/>
    </xf>
    <xf numFmtId="4" fontId="7" fillId="0" borderId="48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71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" fontId="7" fillId="0" borderId="57" xfId="1" applyNumberFormat="1" applyFont="1" applyFill="1" applyBorder="1" applyAlignment="1">
      <alignment horizontal="center" vertical="center"/>
    </xf>
    <xf numFmtId="4" fontId="7" fillId="0" borderId="58" xfId="1" applyNumberFormat="1" applyFont="1" applyFill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4" fontId="7" fillId="0" borderId="46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45" xfId="0" applyNumberFormat="1" applyFont="1" applyBorder="1" applyAlignment="1">
      <alignment horizontal="center" vertical="center" wrapText="1"/>
    </xf>
    <xf numFmtId="164" fontId="7" fillId="0" borderId="20" xfId="0" applyNumberFormat="1" applyFont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center" vertical="center" wrapText="1"/>
    </xf>
    <xf numFmtId="164" fontId="7" fillId="0" borderId="47" xfId="0" applyNumberFormat="1" applyFont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45" xfId="0" applyNumberFormat="1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center" vertical="center" wrapText="1"/>
    </xf>
    <xf numFmtId="1" fontId="7" fillId="2" borderId="56" xfId="0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C115"/>
  <sheetViews>
    <sheetView tabSelected="1" zoomScaleNormal="100" workbookViewId="0">
      <selection activeCell="I11" sqref="I11"/>
    </sheetView>
  </sheetViews>
  <sheetFormatPr defaultRowHeight="15" x14ac:dyDescent="0.25"/>
  <cols>
    <col min="1" max="1" width="6.28515625" customWidth="1"/>
    <col min="3" max="3" width="16.5703125" customWidth="1"/>
    <col min="5" max="6" width="10.28515625" customWidth="1"/>
    <col min="7" max="7" width="8.5703125" customWidth="1"/>
    <col min="8" max="9" width="10.28515625" customWidth="1"/>
    <col min="10" max="10" width="10.140625" customWidth="1"/>
    <col min="11" max="11" width="9" customWidth="1"/>
    <col min="12" max="12" width="11.5703125" customWidth="1"/>
    <col min="13" max="13" width="10.85546875" customWidth="1"/>
    <col min="14" max="14" width="8" customWidth="1"/>
    <col min="15" max="15" width="8.140625" customWidth="1"/>
    <col min="16" max="17" width="7.5703125" customWidth="1"/>
    <col min="18" max="18" width="9.7109375" customWidth="1"/>
    <col min="19" max="19" width="10.85546875" customWidth="1"/>
    <col min="20" max="20" width="7.85546875" customWidth="1"/>
    <col min="21" max="21" width="8.140625" customWidth="1"/>
    <col min="22" max="22" width="8.5703125" customWidth="1"/>
    <col min="23" max="23" width="12.42578125" customWidth="1"/>
    <col min="24" max="24" width="9.140625" customWidth="1"/>
    <col min="25" max="25" width="9.28515625" customWidth="1"/>
    <col min="26" max="26" width="9" customWidth="1"/>
    <col min="27" max="27" width="9.140625" customWidth="1"/>
    <col min="28" max="28" width="9.42578125" customWidth="1"/>
    <col min="29" max="29" width="9" customWidth="1"/>
    <col min="30" max="30" width="9.140625" customWidth="1"/>
    <col min="31" max="31" width="10.140625" customWidth="1"/>
    <col min="32" max="32" width="9.140625" customWidth="1"/>
    <col min="33" max="33" width="9.5703125" customWidth="1"/>
    <col min="34" max="34" width="12.28515625" customWidth="1"/>
    <col min="35" max="37" width="11.42578125" customWidth="1"/>
    <col min="39" max="39" width="9.7109375" customWidth="1"/>
    <col min="47" max="47" width="8.85546875" customWidth="1"/>
    <col min="49" max="49" width="14.140625" customWidth="1"/>
    <col min="50" max="50" width="14.42578125" customWidth="1"/>
    <col min="51" max="53" width="13.42578125" customWidth="1"/>
    <col min="54" max="54" width="15.7109375" customWidth="1"/>
  </cols>
  <sheetData>
    <row r="1" spans="2:55" x14ac:dyDescent="0.2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C1" s="28"/>
    </row>
    <row r="2" spans="2:55" ht="27" thickBot="1" x14ac:dyDescent="0.3">
      <c r="B2" s="29"/>
      <c r="C2" s="30" t="s">
        <v>77</v>
      </c>
      <c r="D2" s="31"/>
      <c r="E2" s="30"/>
      <c r="F2" s="32" t="s">
        <v>89</v>
      </c>
      <c r="G2" s="32"/>
      <c r="H2" s="32"/>
      <c r="I2" s="33"/>
      <c r="J2" s="233"/>
      <c r="K2" s="234"/>
      <c r="L2" s="235" t="s">
        <v>90</v>
      </c>
      <c r="M2" s="236"/>
      <c r="N2" s="237"/>
      <c r="O2" s="34"/>
      <c r="P2" s="34"/>
      <c r="Q2" s="35"/>
      <c r="R2" s="35"/>
      <c r="S2" s="35"/>
      <c r="T2" s="35"/>
      <c r="U2" s="35"/>
      <c r="V2" s="36"/>
      <c r="W2" s="36"/>
      <c r="X2" s="35"/>
      <c r="Y2" s="35"/>
      <c r="Z2" s="35"/>
      <c r="AA2" s="35"/>
      <c r="AB2" s="35"/>
      <c r="AC2" s="35"/>
      <c r="AD2" s="29"/>
      <c r="AE2" s="29"/>
      <c r="AF2" s="35"/>
      <c r="AG2" s="37"/>
      <c r="AH2" s="37"/>
      <c r="AI2" s="37"/>
      <c r="AJ2" s="37"/>
      <c r="AK2" s="37"/>
      <c r="AL2" s="29"/>
      <c r="AM2" s="29"/>
      <c r="AN2" s="29"/>
      <c r="AO2" s="37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30" t="s">
        <v>77</v>
      </c>
      <c r="BC2" s="31"/>
    </row>
    <row r="3" spans="2:55" ht="15.75" customHeight="1" thickBot="1" x14ac:dyDescent="0.3">
      <c r="B3" s="323" t="s">
        <v>0</v>
      </c>
      <c r="C3" s="255" t="s">
        <v>1</v>
      </c>
      <c r="D3" s="252" t="s">
        <v>2</v>
      </c>
      <c r="E3" s="326" t="s">
        <v>3</v>
      </c>
      <c r="F3" s="326" t="s">
        <v>4</v>
      </c>
      <c r="G3" s="326" t="s">
        <v>5</v>
      </c>
      <c r="H3" s="339" t="s">
        <v>6</v>
      </c>
      <c r="I3" s="340"/>
      <c r="J3" s="341" t="s">
        <v>7</v>
      </c>
      <c r="K3" s="342"/>
      <c r="L3" s="343" t="s">
        <v>8</v>
      </c>
      <c r="M3" s="344"/>
      <c r="N3" s="344"/>
      <c r="O3" s="344"/>
      <c r="P3" s="345"/>
      <c r="Q3" s="346" t="s">
        <v>9</v>
      </c>
      <c r="R3" s="347"/>
      <c r="S3" s="343" t="s">
        <v>10</v>
      </c>
      <c r="T3" s="344"/>
      <c r="U3" s="345"/>
      <c r="V3" s="348" t="s">
        <v>11</v>
      </c>
      <c r="W3" s="349"/>
      <c r="X3" s="332" t="s">
        <v>12</v>
      </c>
      <c r="Y3" s="333"/>
      <c r="Z3" s="373" t="s">
        <v>13</v>
      </c>
      <c r="AA3" s="374"/>
      <c r="AB3" s="374"/>
      <c r="AC3" s="375"/>
      <c r="AD3" s="326" t="s">
        <v>14</v>
      </c>
      <c r="AE3" s="326" t="s">
        <v>15</v>
      </c>
      <c r="AF3" s="376" t="s">
        <v>16</v>
      </c>
      <c r="AG3" s="294" t="s">
        <v>17</v>
      </c>
      <c r="AH3" s="295"/>
      <c r="AI3" s="369" t="s">
        <v>80</v>
      </c>
      <c r="AJ3" s="369" t="s">
        <v>82</v>
      </c>
      <c r="AK3" s="370" t="s">
        <v>81</v>
      </c>
      <c r="AL3" s="272" t="s">
        <v>18</v>
      </c>
      <c r="AM3" s="273"/>
      <c r="AN3" s="273"/>
      <c r="AO3" s="273"/>
      <c r="AP3" s="274"/>
      <c r="AQ3" s="274"/>
      <c r="AR3" s="274"/>
      <c r="AS3" s="274"/>
      <c r="AT3" s="274"/>
      <c r="AU3" s="274"/>
      <c r="AV3" s="275"/>
      <c r="AW3" s="267" t="s">
        <v>74</v>
      </c>
      <c r="AX3" s="262" t="s">
        <v>75</v>
      </c>
      <c r="AY3" s="262" t="s">
        <v>76</v>
      </c>
      <c r="AZ3" s="262" t="s">
        <v>92</v>
      </c>
      <c r="BA3" s="262" t="s">
        <v>91</v>
      </c>
      <c r="BB3" s="255" t="s">
        <v>1</v>
      </c>
      <c r="BC3" s="252" t="s">
        <v>2</v>
      </c>
    </row>
    <row r="4" spans="2:55" ht="29.25" customHeight="1" thickTop="1" thickBot="1" x14ac:dyDescent="0.3">
      <c r="B4" s="324"/>
      <c r="C4" s="256"/>
      <c r="D4" s="253"/>
      <c r="E4" s="327"/>
      <c r="F4" s="327"/>
      <c r="G4" s="327"/>
      <c r="H4" s="334" t="s">
        <v>19</v>
      </c>
      <c r="I4" s="350" t="s">
        <v>20</v>
      </c>
      <c r="J4" s="352" t="s">
        <v>21</v>
      </c>
      <c r="K4" s="354" t="s">
        <v>22</v>
      </c>
      <c r="L4" s="357" t="s">
        <v>23</v>
      </c>
      <c r="M4" s="358"/>
      <c r="N4" s="359" t="s">
        <v>24</v>
      </c>
      <c r="O4" s="360"/>
      <c r="P4" s="361" t="s">
        <v>25</v>
      </c>
      <c r="Q4" s="318" t="s">
        <v>26</v>
      </c>
      <c r="R4" s="388" t="s">
        <v>27</v>
      </c>
      <c r="S4" s="329" t="s">
        <v>11</v>
      </c>
      <c r="T4" s="330"/>
      <c r="U4" s="331"/>
      <c r="V4" s="364" t="s">
        <v>28</v>
      </c>
      <c r="W4" s="313" t="s">
        <v>29</v>
      </c>
      <c r="X4" s="334" t="s">
        <v>30</v>
      </c>
      <c r="Y4" s="335" t="s">
        <v>31</v>
      </c>
      <c r="Z4" s="386" t="s">
        <v>32</v>
      </c>
      <c r="AA4" s="321" t="s">
        <v>33</v>
      </c>
      <c r="AB4" s="380" t="s">
        <v>34</v>
      </c>
      <c r="AC4" s="383" t="s">
        <v>35</v>
      </c>
      <c r="AD4" s="327"/>
      <c r="AE4" s="327"/>
      <c r="AF4" s="377"/>
      <c r="AG4" s="296"/>
      <c r="AH4" s="297"/>
      <c r="AI4" s="269"/>
      <c r="AJ4" s="269"/>
      <c r="AK4" s="371"/>
      <c r="AL4" s="276"/>
      <c r="AM4" s="277"/>
      <c r="AN4" s="277"/>
      <c r="AO4" s="277"/>
      <c r="AP4" s="278"/>
      <c r="AQ4" s="278"/>
      <c r="AR4" s="278"/>
      <c r="AS4" s="278"/>
      <c r="AT4" s="278"/>
      <c r="AU4" s="278"/>
      <c r="AV4" s="279"/>
      <c r="AW4" s="268"/>
      <c r="AX4" s="263"/>
      <c r="AY4" s="263"/>
      <c r="AZ4" s="270"/>
      <c r="BA4" s="269"/>
      <c r="BB4" s="256"/>
      <c r="BC4" s="253"/>
    </row>
    <row r="5" spans="2:55" ht="22.5" customHeight="1" x14ac:dyDescent="0.25">
      <c r="B5" s="324"/>
      <c r="C5" s="256"/>
      <c r="D5" s="253"/>
      <c r="E5" s="327"/>
      <c r="F5" s="327"/>
      <c r="G5" s="327"/>
      <c r="H5" s="290"/>
      <c r="I5" s="350"/>
      <c r="J5" s="352"/>
      <c r="K5" s="355"/>
      <c r="L5" s="309" t="s">
        <v>36</v>
      </c>
      <c r="M5" s="38" t="s">
        <v>37</v>
      </c>
      <c r="N5" s="311" t="s">
        <v>36</v>
      </c>
      <c r="O5" s="39" t="s">
        <v>37</v>
      </c>
      <c r="P5" s="362"/>
      <c r="Q5" s="319"/>
      <c r="R5" s="389"/>
      <c r="S5" s="337" t="s">
        <v>36</v>
      </c>
      <c r="T5" s="367" t="s">
        <v>37</v>
      </c>
      <c r="U5" s="368"/>
      <c r="V5" s="365"/>
      <c r="W5" s="314"/>
      <c r="X5" s="290"/>
      <c r="Y5" s="335"/>
      <c r="Z5" s="290"/>
      <c r="AA5" s="286"/>
      <c r="AB5" s="381"/>
      <c r="AC5" s="335"/>
      <c r="AD5" s="327"/>
      <c r="AE5" s="327"/>
      <c r="AF5" s="378"/>
      <c r="AG5" s="384" t="s">
        <v>78</v>
      </c>
      <c r="AH5" s="288" t="s">
        <v>38</v>
      </c>
      <c r="AI5" s="269"/>
      <c r="AJ5" s="269"/>
      <c r="AK5" s="371"/>
      <c r="AL5" s="290" t="s">
        <v>39</v>
      </c>
      <c r="AM5" s="286" t="s">
        <v>71</v>
      </c>
      <c r="AN5" s="286" t="s">
        <v>40</v>
      </c>
      <c r="AO5" s="288" t="s">
        <v>72</v>
      </c>
      <c r="AP5" s="280" t="s">
        <v>73</v>
      </c>
      <c r="AQ5" s="292" t="s">
        <v>83</v>
      </c>
      <c r="AR5" s="280" t="s">
        <v>84</v>
      </c>
      <c r="AS5" s="280" t="s">
        <v>85</v>
      </c>
      <c r="AT5" s="292" t="s">
        <v>86</v>
      </c>
      <c r="AU5" s="292" t="s">
        <v>87</v>
      </c>
      <c r="AV5" s="292" t="s">
        <v>88</v>
      </c>
      <c r="AW5" s="262" t="s">
        <v>71</v>
      </c>
      <c r="AX5" s="262" t="s">
        <v>71</v>
      </c>
      <c r="AY5" s="262" t="s">
        <v>71</v>
      </c>
      <c r="AZ5" s="262" t="s">
        <v>71</v>
      </c>
      <c r="BA5" s="269"/>
      <c r="BB5" s="256"/>
      <c r="BC5" s="253"/>
    </row>
    <row r="6" spans="2:55" ht="39" thickBot="1" x14ac:dyDescent="0.3">
      <c r="B6" s="325"/>
      <c r="C6" s="257"/>
      <c r="D6" s="254"/>
      <c r="E6" s="328"/>
      <c r="F6" s="328"/>
      <c r="G6" s="328"/>
      <c r="H6" s="291"/>
      <c r="I6" s="351"/>
      <c r="J6" s="353"/>
      <c r="K6" s="356"/>
      <c r="L6" s="310"/>
      <c r="M6" s="40" t="s">
        <v>41</v>
      </c>
      <c r="N6" s="312"/>
      <c r="O6" s="41" t="s">
        <v>70</v>
      </c>
      <c r="P6" s="363"/>
      <c r="Q6" s="320"/>
      <c r="R6" s="390"/>
      <c r="S6" s="338"/>
      <c r="T6" s="41" t="s">
        <v>42</v>
      </c>
      <c r="U6" s="42" t="s">
        <v>43</v>
      </c>
      <c r="V6" s="366"/>
      <c r="W6" s="315"/>
      <c r="X6" s="291"/>
      <c r="Y6" s="336"/>
      <c r="Z6" s="387"/>
      <c r="AA6" s="322"/>
      <c r="AB6" s="382"/>
      <c r="AC6" s="336"/>
      <c r="AD6" s="328"/>
      <c r="AE6" s="328"/>
      <c r="AF6" s="379"/>
      <c r="AG6" s="385"/>
      <c r="AH6" s="289"/>
      <c r="AI6" s="270"/>
      <c r="AJ6" s="270"/>
      <c r="AK6" s="293"/>
      <c r="AL6" s="291"/>
      <c r="AM6" s="287"/>
      <c r="AN6" s="287"/>
      <c r="AO6" s="289"/>
      <c r="AP6" s="281"/>
      <c r="AQ6" s="270"/>
      <c r="AR6" s="293"/>
      <c r="AS6" s="293"/>
      <c r="AT6" s="270"/>
      <c r="AU6" s="270"/>
      <c r="AV6" s="270"/>
      <c r="AW6" s="263"/>
      <c r="AX6" s="263"/>
      <c r="AY6" s="263"/>
      <c r="AZ6" s="263"/>
      <c r="BA6" s="270"/>
      <c r="BB6" s="257"/>
      <c r="BC6" s="254"/>
    </row>
    <row r="7" spans="2:55" ht="15.75" thickBot="1" x14ac:dyDescent="0.3">
      <c r="B7" s="43">
        <v>1</v>
      </c>
      <c r="C7" s="43">
        <v>2</v>
      </c>
      <c r="D7" s="43">
        <v>3</v>
      </c>
      <c r="E7" s="43">
        <v>4</v>
      </c>
      <c r="F7" s="43">
        <v>5</v>
      </c>
      <c r="G7" s="43">
        <v>6</v>
      </c>
      <c r="H7" s="43">
        <v>7</v>
      </c>
      <c r="I7" s="43">
        <v>8</v>
      </c>
      <c r="J7" s="43">
        <v>9</v>
      </c>
      <c r="K7" s="43">
        <v>10</v>
      </c>
      <c r="L7" s="43">
        <v>11</v>
      </c>
      <c r="M7" s="43">
        <v>13</v>
      </c>
      <c r="N7" s="43">
        <v>14</v>
      </c>
      <c r="O7" s="43">
        <v>15</v>
      </c>
      <c r="P7" s="43">
        <v>16</v>
      </c>
      <c r="Q7" s="43">
        <v>17</v>
      </c>
      <c r="R7" s="43">
        <v>18</v>
      </c>
      <c r="S7" s="43">
        <v>19</v>
      </c>
      <c r="T7" s="43">
        <v>20</v>
      </c>
      <c r="U7" s="43">
        <v>21</v>
      </c>
      <c r="V7" s="43">
        <v>22</v>
      </c>
      <c r="W7" s="43">
        <v>23</v>
      </c>
      <c r="X7" s="43">
        <v>24</v>
      </c>
      <c r="Y7" s="43">
        <v>25</v>
      </c>
      <c r="Z7" s="43">
        <v>26</v>
      </c>
      <c r="AA7" s="43">
        <v>27</v>
      </c>
      <c r="AB7" s="43">
        <v>28</v>
      </c>
      <c r="AC7" s="43">
        <v>29</v>
      </c>
      <c r="AD7" s="43">
        <v>30</v>
      </c>
      <c r="AE7" s="43">
        <v>31</v>
      </c>
      <c r="AF7" s="43">
        <v>32</v>
      </c>
      <c r="AG7" s="43">
        <v>33</v>
      </c>
      <c r="AH7" s="43">
        <v>34</v>
      </c>
      <c r="AI7" s="43">
        <v>35</v>
      </c>
      <c r="AJ7" s="43">
        <v>36</v>
      </c>
      <c r="AK7" s="43">
        <v>37</v>
      </c>
      <c r="AL7" s="238">
        <v>38</v>
      </c>
      <c r="AM7" s="238">
        <v>39</v>
      </c>
      <c r="AN7" s="43">
        <v>40</v>
      </c>
      <c r="AO7" s="43">
        <v>41</v>
      </c>
      <c r="AP7" s="238">
        <v>42</v>
      </c>
      <c r="AQ7" s="43">
        <v>43</v>
      </c>
      <c r="AR7" s="43">
        <v>44</v>
      </c>
      <c r="AS7" s="43">
        <v>45</v>
      </c>
      <c r="AT7" s="43">
        <v>46</v>
      </c>
      <c r="AU7" s="43">
        <v>47</v>
      </c>
      <c r="AV7" s="43">
        <v>48</v>
      </c>
      <c r="AW7" s="43">
        <v>50</v>
      </c>
      <c r="AX7" s="43">
        <v>51</v>
      </c>
      <c r="AY7" s="43">
        <v>52</v>
      </c>
      <c r="AZ7" s="43"/>
      <c r="BA7" s="43">
        <v>53</v>
      </c>
      <c r="BB7" s="43">
        <v>54</v>
      </c>
      <c r="BC7" s="43">
        <v>55</v>
      </c>
    </row>
    <row r="8" spans="2:55" ht="15.75" thickTop="1" x14ac:dyDescent="0.25">
      <c r="B8" s="44"/>
      <c r="C8" s="45"/>
      <c r="D8" s="46"/>
      <c r="E8" s="47"/>
      <c r="F8" s="48"/>
      <c r="G8" s="49"/>
      <c r="H8" s="49"/>
      <c r="I8" s="50"/>
      <c r="J8" s="51"/>
      <c r="K8" s="52"/>
      <c r="L8" s="50"/>
      <c r="M8" s="50"/>
      <c r="N8" s="51"/>
      <c r="O8" s="51"/>
      <c r="P8" s="51"/>
      <c r="Q8" s="51"/>
      <c r="R8" s="52"/>
      <c r="S8" s="52"/>
      <c r="T8" s="52"/>
      <c r="U8" s="52"/>
      <c r="V8" s="52"/>
      <c r="W8" s="52"/>
      <c r="X8" s="52"/>
      <c r="Y8" s="52"/>
      <c r="Z8" s="48"/>
      <c r="AA8" s="52"/>
      <c r="AB8" s="52"/>
      <c r="AC8" s="52"/>
      <c r="AD8" s="48"/>
      <c r="AE8" s="48"/>
      <c r="AF8" s="48"/>
      <c r="AG8" s="53"/>
      <c r="AH8" s="54"/>
      <c r="AI8" s="216"/>
      <c r="AJ8" s="216"/>
      <c r="AK8" s="216"/>
      <c r="AL8" s="55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7"/>
      <c r="AZ8" s="241"/>
      <c r="BA8" s="241"/>
      <c r="BB8" s="45"/>
      <c r="BC8" s="46"/>
    </row>
    <row r="9" spans="2:55" x14ac:dyDescent="0.25">
      <c r="B9" s="58"/>
      <c r="C9" s="59" t="s">
        <v>44</v>
      </c>
      <c r="D9" s="60"/>
      <c r="E9" s="61"/>
      <c r="F9" s="62"/>
      <c r="G9" s="63"/>
      <c r="H9" s="63"/>
      <c r="I9" s="64">
        <f>SUM(I12:I91)-I74-I37</f>
        <v>57842.902618537322</v>
      </c>
      <c r="J9" s="64">
        <f>SUM(J12:J91)</f>
        <v>627893.83607043454</v>
      </c>
      <c r="K9" s="64">
        <f>SUM(K12:K91)-K74-K37</f>
        <v>164033.53</v>
      </c>
      <c r="L9" s="65">
        <f>SUM(L12:L91)-L74-L37</f>
        <v>146064.40000000005</v>
      </c>
      <c r="M9" s="65">
        <f>SUM(M12:M91)-M74-M37</f>
        <v>5357.9399999999987</v>
      </c>
      <c r="N9" s="66">
        <f>SUM(N12:N91)-N74-N37</f>
        <v>3238</v>
      </c>
      <c r="O9" s="66">
        <f>SUM(O12:O91)-O74-O37</f>
        <v>151</v>
      </c>
      <c r="P9" s="66">
        <v>7390</v>
      </c>
      <c r="Q9" s="66">
        <f t="shared" ref="Q9:W9" si="0">SUM(Q12:Q91)-Q74-Q37</f>
        <v>219</v>
      </c>
      <c r="R9" s="64">
        <f t="shared" si="0"/>
        <v>16270.300000000001</v>
      </c>
      <c r="S9" s="65">
        <f t="shared" si="0"/>
        <v>2022.4299999999998</v>
      </c>
      <c r="T9" s="64">
        <f t="shared" si="0"/>
        <v>1588.3100000000002</v>
      </c>
      <c r="U9" s="65">
        <f t="shared" si="0"/>
        <v>434.12</v>
      </c>
      <c r="V9" s="67">
        <f t="shared" si="0"/>
        <v>8888.9999999999982</v>
      </c>
      <c r="W9" s="67">
        <f t="shared" si="0"/>
        <v>30901.127</v>
      </c>
      <c r="X9" s="64"/>
      <c r="Y9" s="64"/>
      <c r="Z9" s="62"/>
      <c r="AA9" s="64"/>
      <c r="AB9" s="64"/>
      <c r="AC9" s="64"/>
      <c r="AD9" s="62"/>
      <c r="AE9" s="62"/>
      <c r="AF9" s="62"/>
      <c r="AG9" s="68">
        <f>SUM(AG12:AG91)-AG74-AG37</f>
        <v>39575</v>
      </c>
      <c r="AH9" s="68">
        <f>SUM(AH12:AH91)-AH74-AH37</f>
        <v>30164</v>
      </c>
      <c r="AI9" s="68"/>
      <c r="AJ9" s="68"/>
      <c r="AK9" s="68"/>
      <c r="AL9" s="69"/>
      <c r="AM9" s="56"/>
      <c r="AN9" s="56">
        <v>4.3</v>
      </c>
      <c r="AO9" s="70">
        <v>2.5</v>
      </c>
      <c r="AP9" s="56"/>
      <c r="AQ9" s="56">
        <v>1769.42</v>
      </c>
      <c r="AR9" s="56">
        <v>133.57</v>
      </c>
      <c r="AS9" s="56">
        <v>18.79</v>
      </c>
      <c r="AT9" s="56">
        <v>31.17</v>
      </c>
      <c r="AU9" s="226"/>
      <c r="AV9" s="56">
        <v>3.94</v>
      </c>
      <c r="AW9" s="56">
        <f>AW12+AW13+AW14+AW15+AW16+AW18+AW19+AW20+AW21+AW22+AW23+AW24+AW25+AW26+AW27+AW29+AW30+AW31+AW32+AW33+AW34+AW35+AW36+AW38+AW39+AW40+AW41+AW42+AW43+AW44+AW45+AW46+AW47+AW48+AW49+AW50+AW51+AW52+AW53+AW54+AW55+AW56+AW57+AW58+AW59+AW60+AW61+AW62+AW63+AW64+AW65+AW66+AW67+AW68+AW69+AW70+AW72+AW73+AW75+AW76+AW78+AW79+AW80+AW81+AW82+AW83+AW84+AW85+AW86+AW87+AW88+AW89+AW90+AW91</f>
        <v>3474842.4500000007</v>
      </c>
      <c r="AX9" s="56">
        <f>AX12+AX13+AX14+AX15+AX16+AX17+AX18+AX20+AX19+AX21+AX22+AX23+AX24+AX25+AX26+AX27+AX29+AX30+AX31+AX32+AX33+AX34+AX35+AX36+AX38+AX39+AX40+AX41+AX42+AX43+AX44+AX45+AX46+AX47+AX48+AX49+AX50+AX51+AX52+AX53+AX54+AX55+AX56+AX57+AX58+AX59+AX60+AX61+AX62+AX63+AX64+AX65+AX66+AX67+AX68+AX69+AX70+AX72+AX73+AX75+AX76+AX78+AX79+AX80+AX81+AX82+AX83+AX84+AX85+AX86+AX87+AX88+AX89+AX90+AX91</f>
        <v>2794469.310000001</v>
      </c>
      <c r="AY9" s="71">
        <f>AY12+AY13+AY14+AY15+AY16+AY17+AY18+AY19+AY20+AY21+AY22+AY23+AY24+AY25+AY26+AY27+AY29+AY30+AY31+AY32+AY33+AY34+AY35+AY36+AY38+AY39+AY40+AY41+AY42+AY43+AY44+AY45+AY46+AY47+AY48+AY49+AY50+AY51+AY52+AY53+AY54+AY55+AY56+AY57+AY58+AY59+AY60+AY61+AY62+AY64+AY63+AY65+AY66+AY67+AY68+AY69+AY70+AY72+AY73+AY75+AY76+AY78+AY79+AY80+AY81+AY82+AY83+AY84+AY85+AY86+AY87+AY88+AY89+AY90+AY91</f>
        <v>2338026.42</v>
      </c>
      <c r="AZ9" s="70"/>
      <c r="BA9" s="70"/>
      <c r="BB9" s="59" t="s">
        <v>44</v>
      </c>
      <c r="BC9" s="60"/>
    </row>
    <row r="10" spans="2:55" x14ac:dyDescent="0.25">
      <c r="B10" s="72"/>
      <c r="C10" s="73"/>
      <c r="D10" s="74"/>
      <c r="E10" s="75"/>
      <c r="F10" s="76"/>
      <c r="G10" s="77"/>
      <c r="H10" s="77"/>
      <c r="I10" s="78"/>
      <c r="J10" s="79"/>
      <c r="K10" s="80"/>
      <c r="L10" s="81"/>
      <c r="M10" s="82"/>
      <c r="N10" s="79"/>
      <c r="O10" s="79"/>
      <c r="P10" s="79"/>
      <c r="Q10" s="79"/>
      <c r="R10" s="80"/>
      <c r="S10" s="83"/>
      <c r="T10" s="83"/>
      <c r="U10" s="83"/>
      <c r="V10" s="83"/>
      <c r="W10" s="83"/>
      <c r="X10" s="80"/>
      <c r="Y10" s="80"/>
      <c r="Z10" s="76"/>
      <c r="AA10" s="80"/>
      <c r="AB10" s="80"/>
      <c r="AC10" s="80"/>
      <c r="AD10" s="76"/>
      <c r="AE10" s="76"/>
      <c r="AF10" s="76"/>
      <c r="AG10" s="84"/>
      <c r="AH10" s="84"/>
      <c r="AI10" s="84"/>
      <c r="AJ10" s="84"/>
      <c r="AK10" s="84"/>
      <c r="AL10" s="85"/>
      <c r="AM10" s="85"/>
      <c r="AN10" s="85"/>
      <c r="AO10" s="86"/>
      <c r="AP10" s="56"/>
      <c r="AQ10" s="56"/>
      <c r="AR10" s="56"/>
      <c r="AS10" s="56"/>
      <c r="AT10" s="56"/>
      <c r="AU10" s="56"/>
      <c r="AV10" s="56"/>
      <c r="AW10" s="85"/>
      <c r="AX10" s="85"/>
      <c r="AY10" s="71"/>
      <c r="AZ10" s="70"/>
      <c r="BA10" s="70"/>
      <c r="BB10" s="73"/>
      <c r="BC10" s="74"/>
    </row>
    <row r="11" spans="2:55" x14ac:dyDescent="0.25">
      <c r="B11" s="87">
        <v>1</v>
      </c>
      <c r="C11" s="88" t="s">
        <v>45</v>
      </c>
      <c r="D11" s="74">
        <v>1</v>
      </c>
      <c r="E11" s="76">
        <v>2014</v>
      </c>
      <c r="F11" s="76" t="s">
        <v>46</v>
      </c>
      <c r="G11" s="77">
        <v>3</v>
      </c>
      <c r="H11" s="76" t="s">
        <v>47</v>
      </c>
      <c r="I11" s="100">
        <f t="shared" ref="I11" si="1">K11*1110/2836.5</f>
        <v>950.80803807509255</v>
      </c>
      <c r="J11" s="100"/>
      <c r="K11" s="100">
        <v>2429.6999999999998</v>
      </c>
      <c r="L11" s="101">
        <v>1263.7</v>
      </c>
      <c r="M11" s="102">
        <v>0</v>
      </c>
      <c r="N11" s="103">
        <v>27</v>
      </c>
      <c r="O11" s="103">
        <v>0</v>
      </c>
      <c r="P11" s="103">
        <v>4</v>
      </c>
      <c r="Q11" s="391">
        <v>2</v>
      </c>
      <c r="R11" s="100">
        <v>704.4</v>
      </c>
      <c r="S11" s="100">
        <v>461.6</v>
      </c>
      <c r="T11" s="100">
        <v>0</v>
      </c>
      <c r="U11" s="100">
        <v>461.6</v>
      </c>
      <c r="V11" s="100"/>
      <c r="W11" s="83">
        <v>597.4</v>
      </c>
      <c r="X11" s="80" t="s">
        <v>48</v>
      </c>
      <c r="Y11" s="80" t="s">
        <v>49</v>
      </c>
      <c r="Z11" s="91" t="s">
        <v>50</v>
      </c>
      <c r="AA11" s="91" t="s">
        <v>50</v>
      </c>
      <c r="AB11" s="91" t="s">
        <v>50</v>
      </c>
      <c r="AC11" s="91" t="s">
        <v>50</v>
      </c>
      <c r="AD11" s="76"/>
      <c r="AE11" s="76" t="s">
        <v>79</v>
      </c>
      <c r="AF11" s="76" t="s">
        <v>53</v>
      </c>
      <c r="AG11" s="92"/>
      <c r="AH11" s="92"/>
      <c r="AI11" s="92"/>
      <c r="AJ11" s="92"/>
      <c r="AK11" s="217">
        <v>0</v>
      </c>
      <c r="AL11" s="93">
        <v>10.35</v>
      </c>
      <c r="AM11" s="85">
        <v>4</v>
      </c>
      <c r="AN11" s="94"/>
      <c r="AO11" s="95">
        <v>2.5</v>
      </c>
      <c r="AP11" s="85"/>
      <c r="AQ11" s="85">
        <v>1769.42</v>
      </c>
      <c r="AR11" s="85"/>
      <c r="AS11" s="85">
        <v>18.79</v>
      </c>
      <c r="AT11" s="85">
        <v>31.17</v>
      </c>
      <c r="AU11" s="85">
        <v>167.62</v>
      </c>
      <c r="AV11" s="85">
        <v>3.94</v>
      </c>
      <c r="AW11" s="85">
        <v>0</v>
      </c>
      <c r="AX11" s="85">
        <v>0</v>
      </c>
      <c r="AY11" s="71"/>
      <c r="AZ11" s="70"/>
      <c r="BA11" s="70" t="s">
        <v>93</v>
      </c>
      <c r="BB11" s="88" t="s">
        <v>45</v>
      </c>
      <c r="BC11" s="74">
        <v>1</v>
      </c>
    </row>
    <row r="12" spans="2:55" x14ac:dyDescent="0.25">
      <c r="B12" s="87">
        <v>2</v>
      </c>
      <c r="C12" s="73" t="s">
        <v>45</v>
      </c>
      <c r="D12" s="74">
        <v>2</v>
      </c>
      <c r="E12" s="76">
        <v>1968</v>
      </c>
      <c r="F12" s="76" t="s">
        <v>46</v>
      </c>
      <c r="G12" s="77">
        <v>5</v>
      </c>
      <c r="H12" s="76" t="s">
        <v>47</v>
      </c>
      <c r="I12" s="83">
        <f t="shared" ref="I12:I16" si="2">K12*1110/2836.5</f>
        <v>1344.7964040190375</v>
      </c>
      <c r="J12" s="83">
        <v>13698</v>
      </c>
      <c r="K12" s="83">
        <f t="shared" ref="K12:K27" si="3">L12+R12+S12</f>
        <v>3436.4999999999995</v>
      </c>
      <c r="L12" s="89">
        <v>3116.7</v>
      </c>
      <c r="M12" s="90">
        <v>72.8</v>
      </c>
      <c r="N12" s="79">
        <v>78</v>
      </c>
      <c r="O12" s="79">
        <v>2</v>
      </c>
      <c r="P12" s="79">
        <v>26</v>
      </c>
      <c r="Q12" s="77">
        <v>4</v>
      </c>
      <c r="R12" s="83">
        <v>245.6</v>
      </c>
      <c r="S12" s="83">
        <v>74.2</v>
      </c>
      <c r="T12" s="83">
        <v>74.2</v>
      </c>
      <c r="U12" s="83"/>
      <c r="V12" s="83"/>
      <c r="W12" s="83"/>
      <c r="X12" s="80" t="s">
        <v>48</v>
      </c>
      <c r="Y12" s="80" t="s">
        <v>49</v>
      </c>
      <c r="Z12" s="91" t="s">
        <v>50</v>
      </c>
      <c r="AA12" s="91" t="s">
        <v>50</v>
      </c>
      <c r="AB12" s="91" t="s">
        <v>50</v>
      </c>
      <c r="AC12" s="91" t="s">
        <v>50</v>
      </c>
      <c r="AD12" s="76" t="s">
        <v>51</v>
      </c>
      <c r="AE12" s="76" t="s">
        <v>52</v>
      </c>
      <c r="AF12" s="76" t="s">
        <v>53</v>
      </c>
      <c r="AG12" s="92">
        <v>662</v>
      </c>
      <c r="AH12" s="92">
        <v>336</v>
      </c>
      <c r="AI12" s="217">
        <v>109.2</v>
      </c>
      <c r="AJ12" s="217">
        <v>2340</v>
      </c>
      <c r="AK12" s="217">
        <v>47</v>
      </c>
      <c r="AL12" s="93">
        <v>14.98</v>
      </c>
      <c r="AM12" s="85">
        <v>4</v>
      </c>
      <c r="AN12" s="94"/>
      <c r="AO12" s="95">
        <v>2.5</v>
      </c>
      <c r="AP12" s="85">
        <v>7.33</v>
      </c>
      <c r="AQ12" s="109">
        <v>1769.42</v>
      </c>
      <c r="AR12" s="85"/>
      <c r="AS12" s="109">
        <v>18.79</v>
      </c>
      <c r="AT12" s="109">
        <v>31.17</v>
      </c>
      <c r="AU12" s="109">
        <v>167.62</v>
      </c>
      <c r="AV12" s="109">
        <v>3.94</v>
      </c>
      <c r="AW12" s="85">
        <v>92138.43</v>
      </c>
      <c r="AX12" s="85">
        <v>66397.86</v>
      </c>
      <c r="AY12" s="71">
        <v>3731.07</v>
      </c>
      <c r="AZ12" s="70">
        <v>95021.56</v>
      </c>
      <c r="BA12" s="70" t="s">
        <v>93</v>
      </c>
      <c r="BB12" s="73" t="s">
        <v>45</v>
      </c>
      <c r="BC12" s="74">
        <v>2</v>
      </c>
    </row>
    <row r="13" spans="2:55" x14ac:dyDescent="0.25">
      <c r="B13" s="87">
        <v>3</v>
      </c>
      <c r="C13" s="73" t="s">
        <v>45</v>
      </c>
      <c r="D13" s="74">
        <v>3</v>
      </c>
      <c r="E13" s="76">
        <v>1966</v>
      </c>
      <c r="F13" s="76" t="s">
        <v>46</v>
      </c>
      <c r="G13" s="76">
        <v>5</v>
      </c>
      <c r="H13" s="76" t="s">
        <v>47</v>
      </c>
      <c r="I13" s="83">
        <f t="shared" si="2"/>
        <v>1337.8699101004759</v>
      </c>
      <c r="J13" s="83">
        <v>13561</v>
      </c>
      <c r="K13" s="83">
        <f t="shared" si="3"/>
        <v>3418.8</v>
      </c>
      <c r="L13" s="89">
        <v>3098.5</v>
      </c>
      <c r="M13" s="90">
        <v>42.8</v>
      </c>
      <c r="N13" s="79">
        <v>78</v>
      </c>
      <c r="O13" s="74">
        <v>1</v>
      </c>
      <c r="P13" s="74">
        <v>19</v>
      </c>
      <c r="Q13" s="76">
        <v>4</v>
      </c>
      <c r="R13" s="83">
        <v>244</v>
      </c>
      <c r="S13" s="83">
        <v>76.3</v>
      </c>
      <c r="T13" s="83">
        <v>76.3</v>
      </c>
      <c r="U13" s="83">
        <v>0</v>
      </c>
      <c r="V13" s="83"/>
      <c r="W13" s="83">
        <v>597.4</v>
      </c>
      <c r="X13" s="80" t="s">
        <v>48</v>
      </c>
      <c r="Y13" s="80" t="s">
        <v>49</v>
      </c>
      <c r="Z13" s="91" t="s">
        <v>50</v>
      </c>
      <c r="AA13" s="91" t="s">
        <v>50</v>
      </c>
      <c r="AB13" s="91" t="s">
        <v>50</v>
      </c>
      <c r="AC13" s="91" t="s">
        <v>50</v>
      </c>
      <c r="AD13" s="76" t="s">
        <v>51</v>
      </c>
      <c r="AE13" s="76" t="s">
        <v>52</v>
      </c>
      <c r="AF13" s="76" t="s">
        <v>53</v>
      </c>
      <c r="AG13" s="92">
        <v>684</v>
      </c>
      <c r="AH13" s="92">
        <v>442</v>
      </c>
      <c r="AI13" s="217">
        <v>110</v>
      </c>
      <c r="AJ13" s="217">
        <v>2340</v>
      </c>
      <c r="AK13" s="217">
        <v>49</v>
      </c>
      <c r="AL13" s="219">
        <v>14.98</v>
      </c>
      <c r="AM13" s="94">
        <v>3</v>
      </c>
      <c r="AN13" s="94"/>
      <c r="AO13" s="95">
        <v>2.5</v>
      </c>
      <c r="AP13" s="249">
        <v>7.33</v>
      </c>
      <c r="AQ13" s="109">
        <v>1769.42</v>
      </c>
      <c r="AR13" s="85"/>
      <c r="AS13" s="109">
        <v>18.79</v>
      </c>
      <c r="AT13" s="109">
        <v>31.17</v>
      </c>
      <c r="AU13" s="109">
        <v>167.62</v>
      </c>
      <c r="AV13" s="109">
        <v>3.94</v>
      </c>
      <c r="AW13" s="85">
        <v>65578.559999999998</v>
      </c>
      <c r="AX13" s="85">
        <v>51010.3</v>
      </c>
      <c r="AY13" s="71">
        <v>77908.69</v>
      </c>
      <c r="AZ13" s="70">
        <v>-813.46</v>
      </c>
      <c r="BA13" s="70" t="s">
        <v>93</v>
      </c>
      <c r="BB13" s="73" t="s">
        <v>45</v>
      </c>
      <c r="BC13" s="74">
        <v>3</v>
      </c>
    </row>
    <row r="14" spans="2:55" x14ac:dyDescent="0.25">
      <c r="B14" s="87">
        <v>4</v>
      </c>
      <c r="C14" s="73" t="s">
        <v>45</v>
      </c>
      <c r="D14" s="74">
        <v>6</v>
      </c>
      <c r="E14" s="76">
        <v>1966</v>
      </c>
      <c r="F14" s="76" t="s">
        <v>46</v>
      </c>
      <c r="G14" s="76">
        <v>5</v>
      </c>
      <c r="H14" s="76" t="s">
        <v>47</v>
      </c>
      <c r="I14" s="83">
        <f t="shared" si="2"/>
        <v>1371.6805922792173</v>
      </c>
      <c r="J14" s="83">
        <v>13444</v>
      </c>
      <c r="K14" s="83">
        <f t="shared" si="3"/>
        <v>3505.2</v>
      </c>
      <c r="L14" s="89">
        <v>2540.5</v>
      </c>
      <c r="M14" s="90">
        <v>75</v>
      </c>
      <c r="N14" s="79">
        <v>64</v>
      </c>
      <c r="O14" s="74">
        <v>2</v>
      </c>
      <c r="P14" s="74">
        <v>13</v>
      </c>
      <c r="Q14" s="76">
        <v>4</v>
      </c>
      <c r="R14" s="83">
        <v>256.5</v>
      </c>
      <c r="S14" s="83">
        <f t="shared" ref="S14:S27" si="4">SUM(T14:U14)</f>
        <v>708.2</v>
      </c>
      <c r="T14" s="83">
        <f>138.6+417.6+72</f>
        <v>628.20000000000005</v>
      </c>
      <c r="U14" s="83">
        <f>80</f>
        <v>80</v>
      </c>
      <c r="V14" s="83"/>
      <c r="W14" s="83"/>
      <c r="X14" s="80" t="s">
        <v>48</v>
      </c>
      <c r="Y14" s="80" t="s">
        <v>49</v>
      </c>
      <c r="Z14" s="91" t="s">
        <v>50</v>
      </c>
      <c r="AA14" s="91" t="s">
        <v>50</v>
      </c>
      <c r="AB14" s="91" t="s">
        <v>50</v>
      </c>
      <c r="AC14" s="91" t="s">
        <v>50</v>
      </c>
      <c r="AD14" s="76" t="s">
        <v>51</v>
      </c>
      <c r="AE14" s="76" t="s">
        <v>52</v>
      </c>
      <c r="AF14" s="76" t="s">
        <v>53</v>
      </c>
      <c r="AG14" s="92">
        <v>1045</v>
      </c>
      <c r="AH14" s="92">
        <v>305</v>
      </c>
      <c r="AI14" s="217">
        <v>109.9</v>
      </c>
      <c r="AJ14" s="217">
        <v>2340</v>
      </c>
      <c r="AK14" s="217">
        <v>19</v>
      </c>
      <c r="AL14" s="219">
        <v>14.98</v>
      </c>
      <c r="AM14" s="85">
        <v>3</v>
      </c>
      <c r="AN14" s="94"/>
      <c r="AO14" s="95">
        <v>2.5</v>
      </c>
      <c r="AP14" s="249">
        <v>7.33</v>
      </c>
      <c r="AQ14" s="109">
        <v>1769.42</v>
      </c>
      <c r="AR14" s="85"/>
      <c r="AS14" s="109">
        <v>18.79</v>
      </c>
      <c r="AT14" s="109">
        <v>31.17</v>
      </c>
      <c r="AU14" s="109">
        <v>167.62</v>
      </c>
      <c r="AV14" s="109">
        <v>3.94</v>
      </c>
      <c r="AW14" s="85">
        <v>62573.69</v>
      </c>
      <c r="AX14" s="85">
        <v>51648.27</v>
      </c>
      <c r="AY14" s="71">
        <v>123591.79</v>
      </c>
      <c r="AZ14" s="70">
        <v>28838.78</v>
      </c>
      <c r="BA14" s="70" t="s">
        <v>93</v>
      </c>
      <c r="BB14" s="73" t="s">
        <v>45</v>
      </c>
      <c r="BC14" s="74">
        <v>6</v>
      </c>
    </row>
    <row r="15" spans="2:55" x14ac:dyDescent="0.25">
      <c r="B15" s="87">
        <v>5</v>
      </c>
      <c r="C15" s="73" t="s">
        <v>45</v>
      </c>
      <c r="D15" s="74">
        <v>8</v>
      </c>
      <c r="E15" s="76">
        <v>1999</v>
      </c>
      <c r="F15" s="76" t="s">
        <v>46</v>
      </c>
      <c r="G15" s="76">
        <v>6</v>
      </c>
      <c r="H15" s="76" t="s">
        <v>54</v>
      </c>
      <c r="I15" s="83">
        <f t="shared" si="2"/>
        <v>732.48651507139084</v>
      </c>
      <c r="J15" s="83">
        <v>8076</v>
      </c>
      <c r="K15" s="83">
        <f t="shared" si="3"/>
        <v>1871.8</v>
      </c>
      <c r="L15" s="89">
        <v>1651.2</v>
      </c>
      <c r="M15" s="90">
        <v>0</v>
      </c>
      <c r="N15" s="79">
        <v>36</v>
      </c>
      <c r="O15" s="74">
        <v>0</v>
      </c>
      <c r="P15" s="74"/>
      <c r="Q15" s="76">
        <v>2</v>
      </c>
      <c r="R15" s="83">
        <v>220.6</v>
      </c>
      <c r="S15" s="83">
        <f t="shared" si="4"/>
        <v>0</v>
      </c>
      <c r="T15" s="83"/>
      <c r="U15" s="83"/>
      <c r="V15" s="83"/>
      <c r="W15" s="83">
        <v>317.3</v>
      </c>
      <c r="X15" s="80" t="s">
        <v>48</v>
      </c>
      <c r="Y15" s="96" t="s">
        <v>55</v>
      </c>
      <c r="Z15" s="91" t="s">
        <v>50</v>
      </c>
      <c r="AA15" s="91" t="s">
        <v>50</v>
      </c>
      <c r="AB15" s="91" t="s">
        <v>50</v>
      </c>
      <c r="AC15" s="91" t="s">
        <v>50</v>
      </c>
      <c r="AD15" s="76" t="s">
        <v>51</v>
      </c>
      <c r="AE15" s="76" t="s">
        <v>52</v>
      </c>
      <c r="AF15" s="76" t="s">
        <v>53</v>
      </c>
      <c r="AG15" s="92">
        <v>239</v>
      </c>
      <c r="AH15" s="92">
        <v>164</v>
      </c>
      <c r="AI15" s="217">
        <v>108</v>
      </c>
      <c r="AJ15" s="217"/>
      <c r="AK15" s="217">
        <v>46</v>
      </c>
      <c r="AL15" s="93">
        <v>11.36</v>
      </c>
      <c r="AM15" s="85">
        <v>3</v>
      </c>
      <c r="AN15" s="94"/>
      <c r="AO15" s="95">
        <v>2.5</v>
      </c>
      <c r="AP15" s="85"/>
      <c r="AQ15" s="109">
        <v>1769.42</v>
      </c>
      <c r="AR15" s="85">
        <v>133.57</v>
      </c>
      <c r="AS15" s="109">
        <v>18.79</v>
      </c>
      <c r="AT15" s="109">
        <v>31.17</v>
      </c>
      <c r="AU15" s="85">
        <v>67.86</v>
      </c>
      <c r="AV15" s="109">
        <v>3.94</v>
      </c>
      <c r="AW15" s="85">
        <v>35204.1</v>
      </c>
      <c r="AX15" s="85">
        <v>28781.01</v>
      </c>
      <c r="AY15" s="71">
        <v>8274.36</v>
      </c>
      <c r="AZ15" s="70">
        <v>29884.95</v>
      </c>
      <c r="BA15" s="70" t="s">
        <v>93</v>
      </c>
      <c r="BB15" s="73" t="s">
        <v>45</v>
      </c>
      <c r="BC15" s="74">
        <v>8</v>
      </c>
    </row>
    <row r="16" spans="2:55" x14ac:dyDescent="0.25">
      <c r="B16" s="87">
        <v>6</v>
      </c>
      <c r="C16" s="73" t="s">
        <v>45</v>
      </c>
      <c r="D16" s="74">
        <v>9</v>
      </c>
      <c r="E16" s="76">
        <v>1967</v>
      </c>
      <c r="F16" s="76" t="s">
        <v>46</v>
      </c>
      <c r="G16" s="76">
        <v>5</v>
      </c>
      <c r="H16" s="76" t="s">
        <v>56</v>
      </c>
      <c r="I16" s="83">
        <f t="shared" si="2"/>
        <v>1337.1655208884188</v>
      </c>
      <c r="J16" s="83">
        <v>12874</v>
      </c>
      <c r="K16" s="83">
        <f t="shared" si="3"/>
        <v>3417</v>
      </c>
      <c r="L16" s="89">
        <v>3097.9</v>
      </c>
      <c r="M16" s="90">
        <v>72.3</v>
      </c>
      <c r="N16" s="79">
        <v>78</v>
      </c>
      <c r="O16" s="74">
        <v>2</v>
      </c>
      <c r="P16" s="74">
        <v>41</v>
      </c>
      <c r="Q16" s="76">
        <v>4</v>
      </c>
      <c r="R16" s="83">
        <v>240</v>
      </c>
      <c r="S16" s="83">
        <v>79.099999999999994</v>
      </c>
      <c r="T16" s="83">
        <v>79.099999999999994</v>
      </c>
      <c r="U16" s="83"/>
      <c r="V16" s="83"/>
      <c r="W16" s="83"/>
      <c r="X16" s="80" t="s">
        <v>48</v>
      </c>
      <c r="Y16" s="96" t="s">
        <v>49</v>
      </c>
      <c r="Z16" s="91" t="s">
        <v>50</v>
      </c>
      <c r="AA16" s="91" t="s">
        <v>50</v>
      </c>
      <c r="AB16" s="91" t="s">
        <v>50</v>
      </c>
      <c r="AC16" s="91" t="s">
        <v>50</v>
      </c>
      <c r="AD16" s="76" t="s">
        <v>51</v>
      </c>
      <c r="AE16" s="76" t="s">
        <v>52</v>
      </c>
      <c r="AF16" s="76" t="s">
        <v>53</v>
      </c>
      <c r="AG16" s="92">
        <v>1353</v>
      </c>
      <c r="AH16" s="92">
        <v>837</v>
      </c>
      <c r="AI16" s="217">
        <v>106</v>
      </c>
      <c r="AJ16" s="217">
        <v>2340</v>
      </c>
      <c r="AK16" s="217">
        <v>46</v>
      </c>
      <c r="AL16" s="93">
        <v>14.03</v>
      </c>
      <c r="AM16" s="85">
        <v>2</v>
      </c>
      <c r="AN16" s="94"/>
      <c r="AO16" s="95">
        <v>2.5</v>
      </c>
      <c r="AP16" s="85">
        <v>7.33</v>
      </c>
      <c r="AQ16" s="109">
        <v>1769.42</v>
      </c>
      <c r="AR16" s="85"/>
      <c r="AS16" s="109">
        <v>18.79</v>
      </c>
      <c r="AT16" s="109">
        <v>31.17</v>
      </c>
      <c r="AU16" s="109">
        <v>167.62</v>
      </c>
      <c r="AV16" s="109">
        <v>3.94</v>
      </c>
      <c r="AW16" s="85">
        <v>44844.959999999999</v>
      </c>
      <c r="AX16" s="85">
        <v>41924.01</v>
      </c>
      <c r="AY16" s="71">
        <v>114000</v>
      </c>
      <c r="AZ16" s="70">
        <v>6593.47</v>
      </c>
      <c r="BA16" s="70" t="s">
        <v>93</v>
      </c>
      <c r="BB16" s="73" t="s">
        <v>45</v>
      </c>
      <c r="BC16" s="74">
        <v>9</v>
      </c>
    </row>
    <row r="17" spans="2:55" x14ac:dyDescent="0.25">
      <c r="B17" s="87">
        <v>7</v>
      </c>
      <c r="C17" s="73" t="s">
        <v>45</v>
      </c>
      <c r="D17" s="74">
        <v>10</v>
      </c>
      <c r="E17" s="76">
        <v>1995</v>
      </c>
      <c r="F17" s="76" t="s">
        <v>46</v>
      </c>
      <c r="G17" s="76">
        <v>5</v>
      </c>
      <c r="H17" s="76" t="s">
        <v>56</v>
      </c>
      <c r="I17" s="83">
        <f>W17</f>
        <v>313.2</v>
      </c>
      <c r="J17" s="83">
        <v>5849</v>
      </c>
      <c r="K17" s="83">
        <f t="shared" si="3"/>
        <v>1536.1000000000001</v>
      </c>
      <c r="L17" s="89">
        <v>1367.9</v>
      </c>
      <c r="M17" s="90">
        <v>48.3</v>
      </c>
      <c r="N17" s="79">
        <v>30</v>
      </c>
      <c r="O17" s="74">
        <v>1</v>
      </c>
      <c r="P17" s="74">
        <v>12</v>
      </c>
      <c r="Q17" s="76">
        <v>2</v>
      </c>
      <c r="R17" s="83">
        <v>168.2</v>
      </c>
      <c r="S17" s="83">
        <f t="shared" si="4"/>
        <v>0</v>
      </c>
      <c r="T17" s="83"/>
      <c r="U17" s="83"/>
      <c r="V17" s="83">
        <v>320.3</v>
      </c>
      <c r="W17" s="83">
        <v>313.2</v>
      </c>
      <c r="X17" s="80" t="s">
        <v>48</v>
      </c>
      <c r="Y17" s="96" t="s">
        <v>55</v>
      </c>
      <c r="Z17" s="91" t="s">
        <v>50</v>
      </c>
      <c r="AA17" s="91" t="s">
        <v>50</v>
      </c>
      <c r="AB17" s="91" t="s">
        <v>50</v>
      </c>
      <c r="AC17" s="91" t="s">
        <v>50</v>
      </c>
      <c r="AD17" s="76" t="s">
        <v>51</v>
      </c>
      <c r="AE17" s="76" t="s">
        <v>52</v>
      </c>
      <c r="AF17" s="76" t="s">
        <v>53</v>
      </c>
      <c r="AG17" s="92">
        <v>1353</v>
      </c>
      <c r="AH17" s="92">
        <v>837</v>
      </c>
      <c r="AI17" s="217">
        <v>74.2</v>
      </c>
      <c r="AJ17" s="217">
        <v>1590</v>
      </c>
      <c r="AK17" s="217">
        <v>20</v>
      </c>
      <c r="AL17" s="93">
        <v>13</v>
      </c>
      <c r="AM17" s="85">
        <v>3</v>
      </c>
      <c r="AN17" s="94"/>
      <c r="AO17" s="95">
        <v>2.5</v>
      </c>
      <c r="AP17" s="85"/>
      <c r="AQ17" s="109">
        <v>1769.42</v>
      </c>
      <c r="AR17" s="109">
        <v>133.57</v>
      </c>
      <c r="AS17" s="109">
        <v>18.79</v>
      </c>
      <c r="AT17" s="109">
        <v>31.17</v>
      </c>
      <c r="AU17" s="85">
        <v>67.86</v>
      </c>
      <c r="AV17" s="109">
        <v>3.94</v>
      </c>
      <c r="AW17" s="85">
        <v>33076.86</v>
      </c>
      <c r="AX17" s="85">
        <v>23418.66</v>
      </c>
      <c r="AY17" s="71">
        <v>7706.69</v>
      </c>
      <c r="AZ17" s="70">
        <v>53984.959999999999</v>
      </c>
      <c r="BA17" s="70" t="s">
        <v>95</v>
      </c>
      <c r="BB17" s="73" t="s">
        <v>45</v>
      </c>
      <c r="BC17" s="74">
        <v>10</v>
      </c>
    </row>
    <row r="18" spans="2:55" x14ac:dyDescent="0.25">
      <c r="B18" s="87">
        <v>8</v>
      </c>
      <c r="C18" s="73" t="s">
        <v>45</v>
      </c>
      <c r="D18" s="74">
        <v>14</v>
      </c>
      <c r="E18" s="76">
        <v>1963</v>
      </c>
      <c r="F18" s="76" t="s">
        <v>46</v>
      </c>
      <c r="G18" s="76">
        <v>5</v>
      </c>
      <c r="H18" s="76" t="s">
        <v>47</v>
      </c>
      <c r="I18" s="83">
        <f t="shared" ref="I18:I24" si="5">K18*1110/2836.5</f>
        <v>1326.4431517715495</v>
      </c>
      <c r="J18" s="83">
        <v>13444.7</v>
      </c>
      <c r="K18" s="83">
        <f t="shared" si="3"/>
        <v>3389.6</v>
      </c>
      <c r="L18" s="89">
        <v>2997.9</v>
      </c>
      <c r="M18" s="90">
        <v>43.9</v>
      </c>
      <c r="N18" s="79">
        <v>75</v>
      </c>
      <c r="O18" s="74">
        <v>1</v>
      </c>
      <c r="P18" s="74">
        <v>14</v>
      </c>
      <c r="Q18" s="76">
        <v>4</v>
      </c>
      <c r="R18" s="83">
        <v>244</v>
      </c>
      <c r="S18" s="83">
        <f t="shared" si="4"/>
        <v>147.69999999999999</v>
      </c>
      <c r="T18" s="83"/>
      <c r="U18" s="83">
        <v>147.69999999999999</v>
      </c>
      <c r="V18" s="83"/>
      <c r="W18" s="83">
        <v>673.9</v>
      </c>
      <c r="X18" s="80" t="s">
        <v>48</v>
      </c>
      <c r="Y18" s="80" t="s">
        <v>49</v>
      </c>
      <c r="Z18" s="91" t="s">
        <v>50</v>
      </c>
      <c r="AA18" s="91" t="s">
        <v>50</v>
      </c>
      <c r="AB18" s="91" t="s">
        <v>50</v>
      </c>
      <c r="AC18" s="91" t="s">
        <v>50</v>
      </c>
      <c r="AD18" s="76" t="s">
        <v>51</v>
      </c>
      <c r="AE18" s="76" t="s">
        <v>52</v>
      </c>
      <c r="AF18" s="76" t="s">
        <v>53</v>
      </c>
      <c r="AG18" s="92">
        <v>633</v>
      </c>
      <c r="AH18" s="92">
        <v>1271</v>
      </c>
      <c r="AI18" s="217">
        <v>111</v>
      </c>
      <c r="AJ18" s="217">
        <v>2340</v>
      </c>
      <c r="AK18" s="217">
        <v>49</v>
      </c>
      <c r="AL18" s="93">
        <v>14.98</v>
      </c>
      <c r="AM18" s="94">
        <v>3</v>
      </c>
      <c r="AN18" s="94"/>
      <c r="AO18" s="95">
        <v>2.5</v>
      </c>
      <c r="AP18" s="85">
        <v>7.33</v>
      </c>
      <c r="AQ18" s="109">
        <v>1769.42</v>
      </c>
      <c r="AR18" s="85"/>
      <c r="AS18" s="109">
        <v>18.79</v>
      </c>
      <c r="AT18" s="109">
        <v>31.17</v>
      </c>
      <c r="AU18" s="109">
        <v>167.62</v>
      </c>
      <c r="AV18" s="109">
        <v>3.94</v>
      </c>
      <c r="AW18" s="239">
        <v>69264.77</v>
      </c>
      <c r="AX18" s="239">
        <v>58187.47</v>
      </c>
      <c r="AY18" s="71">
        <v>37829.21</v>
      </c>
      <c r="AZ18" s="70">
        <v>62965.27</v>
      </c>
      <c r="BA18" s="70" t="s">
        <v>93</v>
      </c>
      <c r="BB18" s="73" t="s">
        <v>45</v>
      </c>
      <c r="BC18" s="74">
        <v>14</v>
      </c>
    </row>
    <row r="19" spans="2:55" x14ac:dyDescent="0.25">
      <c r="B19" s="87">
        <v>9</v>
      </c>
      <c r="C19" s="73" t="s">
        <v>45</v>
      </c>
      <c r="D19" s="74">
        <v>16</v>
      </c>
      <c r="E19" s="76">
        <v>1963</v>
      </c>
      <c r="F19" s="76" t="s">
        <v>46</v>
      </c>
      <c r="G19" s="76">
        <v>5</v>
      </c>
      <c r="H19" s="76" t="s">
        <v>47</v>
      </c>
      <c r="I19" s="83">
        <f t="shared" si="5"/>
        <v>1342.3310417768378</v>
      </c>
      <c r="J19" s="83">
        <v>13465</v>
      </c>
      <c r="K19" s="83">
        <f t="shared" si="3"/>
        <v>3430.2</v>
      </c>
      <c r="L19" s="89">
        <v>3182.2</v>
      </c>
      <c r="M19" s="90">
        <v>101.6</v>
      </c>
      <c r="N19" s="79">
        <v>80</v>
      </c>
      <c r="O19" s="74">
        <v>3</v>
      </c>
      <c r="P19" s="74">
        <v>26</v>
      </c>
      <c r="Q19" s="76">
        <v>4</v>
      </c>
      <c r="R19" s="83">
        <v>248</v>
      </c>
      <c r="S19" s="83">
        <f t="shared" si="4"/>
        <v>0</v>
      </c>
      <c r="T19" s="83"/>
      <c r="U19" s="83"/>
      <c r="V19" s="83"/>
      <c r="W19" s="83">
        <v>868.7</v>
      </c>
      <c r="X19" s="80" t="s">
        <v>48</v>
      </c>
      <c r="Y19" s="80" t="s">
        <v>49</v>
      </c>
      <c r="Z19" s="91" t="s">
        <v>50</v>
      </c>
      <c r="AA19" s="91" t="s">
        <v>50</v>
      </c>
      <c r="AB19" s="91" t="s">
        <v>50</v>
      </c>
      <c r="AC19" s="91" t="s">
        <v>50</v>
      </c>
      <c r="AD19" s="76" t="s">
        <v>51</v>
      </c>
      <c r="AE19" s="76" t="s">
        <v>52</v>
      </c>
      <c r="AF19" s="76" t="s">
        <v>53</v>
      </c>
      <c r="AG19" s="92">
        <v>547</v>
      </c>
      <c r="AH19" s="92">
        <v>965</v>
      </c>
      <c r="AI19" s="217">
        <v>109</v>
      </c>
      <c r="AJ19" s="217">
        <v>2340</v>
      </c>
      <c r="AK19" s="217">
        <v>49</v>
      </c>
      <c r="AL19" s="219">
        <v>14.98</v>
      </c>
      <c r="AM19" s="85">
        <v>3</v>
      </c>
      <c r="AN19" s="94"/>
      <c r="AO19" s="95">
        <v>2.5</v>
      </c>
      <c r="AP19" s="249">
        <v>7.33</v>
      </c>
      <c r="AQ19" s="109">
        <v>1769.42</v>
      </c>
      <c r="AR19" s="85"/>
      <c r="AS19" s="109">
        <v>18.79</v>
      </c>
      <c r="AT19" s="109">
        <v>31.17</v>
      </c>
      <c r="AU19" s="109">
        <v>167.62</v>
      </c>
      <c r="AV19" s="109">
        <v>3.94</v>
      </c>
      <c r="AW19" s="85">
        <v>72642.12</v>
      </c>
      <c r="AX19" s="85">
        <v>59921</v>
      </c>
      <c r="AY19" s="71">
        <v>40050.29</v>
      </c>
      <c r="AZ19" s="70">
        <v>54783.519999999997</v>
      </c>
      <c r="BA19" s="70" t="s">
        <v>93</v>
      </c>
      <c r="BB19" s="73" t="s">
        <v>45</v>
      </c>
      <c r="BC19" s="74">
        <v>16</v>
      </c>
    </row>
    <row r="20" spans="2:55" x14ac:dyDescent="0.25">
      <c r="B20" s="87">
        <v>10</v>
      </c>
      <c r="C20" s="73" t="s">
        <v>45</v>
      </c>
      <c r="D20" s="74">
        <v>17</v>
      </c>
      <c r="E20" s="76">
        <v>1963</v>
      </c>
      <c r="F20" s="76" t="s">
        <v>46</v>
      </c>
      <c r="G20" s="76">
        <v>5</v>
      </c>
      <c r="H20" s="76" t="s">
        <v>47</v>
      </c>
      <c r="I20" s="83">
        <f t="shared" si="5"/>
        <v>1342.839767318879</v>
      </c>
      <c r="J20" s="83">
        <v>13400</v>
      </c>
      <c r="K20" s="83">
        <f t="shared" si="3"/>
        <v>3431.5</v>
      </c>
      <c r="L20" s="89">
        <v>3191.5</v>
      </c>
      <c r="M20" s="90">
        <v>158.9</v>
      </c>
      <c r="N20" s="79">
        <v>80</v>
      </c>
      <c r="O20" s="74">
        <v>4</v>
      </c>
      <c r="P20" s="74">
        <v>20</v>
      </c>
      <c r="Q20" s="76">
        <v>4</v>
      </c>
      <c r="R20" s="83">
        <v>240</v>
      </c>
      <c r="S20" s="83">
        <v>0</v>
      </c>
      <c r="T20" s="83"/>
      <c r="U20" s="83">
        <v>0</v>
      </c>
      <c r="V20" s="83"/>
      <c r="W20" s="83">
        <v>679.1</v>
      </c>
      <c r="X20" s="80" t="s">
        <v>48</v>
      </c>
      <c r="Y20" s="80" t="s">
        <v>49</v>
      </c>
      <c r="Z20" s="91" t="s">
        <v>50</v>
      </c>
      <c r="AA20" s="91" t="s">
        <v>50</v>
      </c>
      <c r="AB20" s="91" t="s">
        <v>50</v>
      </c>
      <c r="AC20" s="91" t="s">
        <v>50</v>
      </c>
      <c r="AD20" s="76" t="s">
        <v>51</v>
      </c>
      <c r="AE20" s="76" t="s">
        <v>52</v>
      </c>
      <c r="AF20" s="76" t="s">
        <v>53</v>
      </c>
      <c r="AG20" s="92">
        <v>546</v>
      </c>
      <c r="AH20" s="92">
        <v>998</v>
      </c>
      <c r="AI20" s="217">
        <v>112</v>
      </c>
      <c r="AJ20" s="217">
        <v>2340</v>
      </c>
      <c r="AK20" s="217">
        <v>49</v>
      </c>
      <c r="AL20" s="219">
        <v>14.98</v>
      </c>
      <c r="AM20" s="94">
        <v>3</v>
      </c>
      <c r="AN20" s="94"/>
      <c r="AO20" s="95">
        <v>2.5</v>
      </c>
      <c r="AP20" s="249">
        <v>7.33</v>
      </c>
      <c r="AQ20" s="109">
        <v>1769.42</v>
      </c>
      <c r="AR20" s="109"/>
      <c r="AS20" s="109">
        <v>18.79</v>
      </c>
      <c r="AT20" s="109">
        <v>31.17</v>
      </c>
      <c r="AU20" s="109">
        <v>167.62</v>
      </c>
      <c r="AV20" s="109">
        <v>3.94</v>
      </c>
      <c r="AW20" s="85">
        <v>71166.28</v>
      </c>
      <c r="AX20" s="85">
        <v>50594.78</v>
      </c>
      <c r="AY20" s="71">
        <v>77000</v>
      </c>
      <c r="AZ20" s="70">
        <v>2037.61</v>
      </c>
      <c r="BA20" s="70" t="s">
        <v>93</v>
      </c>
      <c r="BB20" s="73" t="s">
        <v>45</v>
      </c>
      <c r="BC20" s="74">
        <v>17</v>
      </c>
    </row>
    <row r="21" spans="2:55" x14ac:dyDescent="0.25">
      <c r="B21" s="87">
        <v>11</v>
      </c>
      <c r="C21" s="73" t="s">
        <v>45</v>
      </c>
      <c r="D21" s="74">
        <v>18</v>
      </c>
      <c r="E21" s="76">
        <v>1965</v>
      </c>
      <c r="F21" s="76" t="s">
        <v>46</v>
      </c>
      <c r="G21" s="76">
        <v>5</v>
      </c>
      <c r="H21" s="76" t="s">
        <v>47</v>
      </c>
      <c r="I21" s="83">
        <f t="shared" si="5"/>
        <v>1335.4828133262824</v>
      </c>
      <c r="J21" s="83">
        <v>13678</v>
      </c>
      <c r="K21" s="83">
        <f t="shared" si="3"/>
        <v>3412.7</v>
      </c>
      <c r="L21" s="89">
        <v>3166.7</v>
      </c>
      <c r="M21" s="90">
        <v>71.7</v>
      </c>
      <c r="N21" s="79">
        <v>80</v>
      </c>
      <c r="O21" s="74">
        <v>2</v>
      </c>
      <c r="P21" s="74">
        <v>28</v>
      </c>
      <c r="Q21" s="76">
        <v>4</v>
      </c>
      <c r="R21" s="83">
        <v>246</v>
      </c>
      <c r="S21" s="83">
        <f t="shared" si="4"/>
        <v>0</v>
      </c>
      <c r="T21" s="83"/>
      <c r="U21" s="83"/>
      <c r="V21" s="83"/>
      <c r="W21" s="83">
        <v>679.3</v>
      </c>
      <c r="X21" s="80" t="s">
        <v>48</v>
      </c>
      <c r="Y21" s="80" t="s">
        <v>49</v>
      </c>
      <c r="Z21" s="91" t="s">
        <v>50</v>
      </c>
      <c r="AA21" s="91" t="s">
        <v>50</v>
      </c>
      <c r="AB21" s="91" t="s">
        <v>50</v>
      </c>
      <c r="AC21" s="91" t="s">
        <v>50</v>
      </c>
      <c r="AD21" s="76" t="s">
        <v>51</v>
      </c>
      <c r="AE21" s="76" t="s">
        <v>52</v>
      </c>
      <c r="AF21" s="76" t="s">
        <v>53</v>
      </c>
      <c r="AG21" s="92">
        <v>553</v>
      </c>
      <c r="AH21" s="92">
        <v>966</v>
      </c>
      <c r="AI21" s="217">
        <v>112</v>
      </c>
      <c r="AJ21" s="217">
        <v>2340</v>
      </c>
      <c r="AK21" s="217">
        <v>49</v>
      </c>
      <c r="AL21" s="219">
        <v>14.98</v>
      </c>
      <c r="AM21" s="94">
        <v>3</v>
      </c>
      <c r="AN21" s="94"/>
      <c r="AO21" s="95">
        <v>2.5</v>
      </c>
      <c r="AP21" s="249">
        <v>7.33</v>
      </c>
      <c r="AQ21" s="109">
        <v>1769.42</v>
      </c>
      <c r="AR21" s="85"/>
      <c r="AS21" s="109">
        <v>18.79</v>
      </c>
      <c r="AT21" s="109">
        <v>31.17</v>
      </c>
      <c r="AU21" s="109">
        <v>167.62</v>
      </c>
      <c r="AV21" s="109">
        <v>3.94</v>
      </c>
      <c r="AW21" s="85">
        <v>62301.79</v>
      </c>
      <c r="AX21" s="85">
        <v>53131.63</v>
      </c>
      <c r="AY21" s="71">
        <v>116733.17</v>
      </c>
      <c r="AZ21" s="70">
        <v>-672.98</v>
      </c>
      <c r="BA21" s="70" t="s">
        <v>93</v>
      </c>
      <c r="BB21" s="73" t="s">
        <v>45</v>
      </c>
      <c r="BC21" s="74">
        <v>18</v>
      </c>
    </row>
    <row r="22" spans="2:55" x14ac:dyDescent="0.25">
      <c r="B22" s="87">
        <v>12</v>
      </c>
      <c r="C22" s="73" t="s">
        <v>45</v>
      </c>
      <c r="D22" s="74">
        <v>19</v>
      </c>
      <c r="E22" s="76">
        <v>1966</v>
      </c>
      <c r="F22" s="76" t="s">
        <v>46</v>
      </c>
      <c r="G22" s="76">
        <v>5</v>
      </c>
      <c r="H22" s="76" t="s">
        <v>47</v>
      </c>
      <c r="I22" s="83">
        <f t="shared" si="5"/>
        <v>1344.7964040190375</v>
      </c>
      <c r="J22" s="83">
        <v>13619</v>
      </c>
      <c r="K22" s="83">
        <f t="shared" si="3"/>
        <v>3436.5</v>
      </c>
      <c r="L22" s="89">
        <v>3190.5</v>
      </c>
      <c r="M22" s="90">
        <v>61.8</v>
      </c>
      <c r="N22" s="79">
        <v>80</v>
      </c>
      <c r="O22" s="74">
        <v>2</v>
      </c>
      <c r="P22" s="74">
        <v>28</v>
      </c>
      <c r="Q22" s="76">
        <v>4</v>
      </c>
      <c r="R22" s="83">
        <v>246</v>
      </c>
      <c r="S22" s="83">
        <f t="shared" si="4"/>
        <v>0</v>
      </c>
      <c r="T22" s="83"/>
      <c r="U22" s="83"/>
      <c r="V22" s="83"/>
      <c r="W22" s="83">
        <v>679.3</v>
      </c>
      <c r="X22" s="80" t="s">
        <v>48</v>
      </c>
      <c r="Y22" s="80" t="s">
        <v>49</v>
      </c>
      <c r="Z22" s="91" t="s">
        <v>50</v>
      </c>
      <c r="AA22" s="91" t="s">
        <v>50</v>
      </c>
      <c r="AB22" s="91" t="s">
        <v>50</v>
      </c>
      <c r="AC22" s="91" t="s">
        <v>50</v>
      </c>
      <c r="AD22" s="76" t="s">
        <v>51</v>
      </c>
      <c r="AE22" s="76" t="s">
        <v>52</v>
      </c>
      <c r="AF22" s="76" t="s">
        <v>53</v>
      </c>
      <c r="AG22" s="92">
        <v>550</v>
      </c>
      <c r="AH22" s="92">
        <v>940</v>
      </c>
      <c r="AI22" s="217">
        <v>110</v>
      </c>
      <c r="AJ22" s="217">
        <v>2340</v>
      </c>
      <c r="AK22" s="217">
        <v>49</v>
      </c>
      <c r="AL22" s="219">
        <v>14.98</v>
      </c>
      <c r="AM22" s="94">
        <v>3</v>
      </c>
      <c r="AN22" s="94"/>
      <c r="AO22" s="95">
        <v>2.5</v>
      </c>
      <c r="AP22" s="249">
        <v>7.33</v>
      </c>
      <c r="AQ22" s="109">
        <v>1769.42</v>
      </c>
      <c r="AR22" s="85"/>
      <c r="AS22" s="109">
        <v>18.79</v>
      </c>
      <c r="AT22" s="109">
        <v>31.17</v>
      </c>
      <c r="AU22" s="109">
        <v>167.62</v>
      </c>
      <c r="AV22" s="109">
        <v>3.94</v>
      </c>
      <c r="AW22" s="85">
        <v>68422.31</v>
      </c>
      <c r="AX22" s="85">
        <v>51671.82</v>
      </c>
      <c r="AY22" s="71">
        <v>60336.5</v>
      </c>
      <c r="AZ22" s="70">
        <v>14595.61</v>
      </c>
      <c r="BA22" s="70" t="s">
        <v>93</v>
      </c>
      <c r="BB22" s="73" t="s">
        <v>45</v>
      </c>
      <c r="BC22" s="74">
        <v>19</v>
      </c>
    </row>
    <row r="23" spans="2:55" x14ac:dyDescent="0.25">
      <c r="B23" s="87">
        <v>13</v>
      </c>
      <c r="C23" s="73" t="s">
        <v>45</v>
      </c>
      <c r="D23" s="74">
        <v>21</v>
      </c>
      <c r="E23" s="76">
        <v>1968</v>
      </c>
      <c r="F23" s="76" t="s">
        <v>46</v>
      </c>
      <c r="G23" s="76">
        <v>5</v>
      </c>
      <c r="H23" s="76" t="s">
        <v>47</v>
      </c>
      <c r="I23" s="83">
        <f t="shared" si="5"/>
        <v>1339.4743521946061</v>
      </c>
      <c r="J23" s="83">
        <v>13099</v>
      </c>
      <c r="K23" s="83">
        <f t="shared" si="3"/>
        <v>3422.9</v>
      </c>
      <c r="L23" s="89">
        <v>3178.5</v>
      </c>
      <c r="M23" s="90">
        <v>249.1</v>
      </c>
      <c r="N23" s="79">
        <v>80</v>
      </c>
      <c r="O23" s="74">
        <v>6</v>
      </c>
      <c r="P23" s="74">
        <v>15</v>
      </c>
      <c r="Q23" s="76">
        <v>4</v>
      </c>
      <c r="R23" s="83">
        <v>244.4</v>
      </c>
      <c r="S23" s="83">
        <f t="shared" si="4"/>
        <v>0</v>
      </c>
      <c r="T23" s="83"/>
      <c r="U23" s="83"/>
      <c r="V23" s="83"/>
      <c r="W23" s="83"/>
      <c r="X23" s="80" t="s">
        <v>48</v>
      </c>
      <c r="Y23" s="80" t="s">
        <v>49</v>
      </c>
      <c r="Z23" s="91" t="s">
        <v>50</v>
      </c>
      <c r="AA23" s="91" t="s">
        <v>50</v>
      </c>
      <c r="AB23" s="91" t="s">
        <v>50</v>
      </c>
      <c r="AC23" s="91" t="s">
        <v>50</v>
      </c>
      <c r="AD23" s="76" t="s">
        <v>51</v>
      </c>
      <c r="AE23" s="76" t="s">
        <v>52</v>
      </c>
      <c r="AF23" s="76" t="s">
        <v>53</v>
      </c>
      <c r="AG23" s="92">
        <v>467</v>
      </c>
      <c r="AH23" s="92">
        <v>366</v>
      </c>
      <c r="AI23" s="217">
        <v>110</v>
      </c>
      <c r="AJ23" s="217">
        <v>2340</v>
      </c>
      <c r="AK23" s="217">
        <v>47</v>
      </c>
      <c r="AL23" s="219">
        <v>14.98</v>
      </c>
      <c r="AM23" s="94">
        <v>3</v>
      </c>
      <c r="AN23" s="94"/>
      <c r="AO23" s="95">
        <v>2.5</v>
      </c>
      <c r="AP23" s="249">
        <v>7.33</v>
      </c>
      <c r="AQ23" s="109">
        <v>1769.42</v>
      </c>
      <c r="AR23" s="85"/>
      <c r="AS23" s="109">
        <v>18.79</v>
      </c>
      <c r="AT23" s="109">
        <v>31.17</v>
      </c>
      <c r="AU23" s="109">
        <v>167.62</v>
      </c>
      <c r="AV23" s="109">
        <v>3.94</v>
      </c>
      <c r="AW23" s="85">
        <v>67788.14</v>
      </c>
      <c r="AX23" s="85">
        <v>57849.760000000002</v>
      </c>
      <c r="AY23" s="71">
        <v>2857.31</v>
      </c>
      <c r="AZ23" s="70">
        <v>88778.13</v>
      </c>
      <c r="BA23" s="70" t="s">
        <v>93</v>
      </c>
      <c r="BB23" s="73" t="s">
        <v>45</v>
      </c>
      <c r="BC23" s="74">
        <v>21</v>
      </c>
    </row>
    <row r="24" spans="2:55" x14ac:dyDescent="0.25">
      <c r="B24" s="87">
        <v>14</v>
      </c>
      <c r="C24" s="73" t="s">
        <v>45</v>
      </c>
      <c r="D24" s="74">
        <v>22</v>
      </c>
      <c r="E24" s="76">
        <v>1968</v>
      </c>
      <c r="F24" s="76" t="s">
        <v>46</v>
      </c>
      <c r="G24" s="76">
        <v>5</v>
      </c>
      <c r="H24" s="76" t="s">
        <v>47</v>
      </c>
      <c r="I24" s="83">
        <f t="shared" si="5"/>
        <v>1357.8276044420941</v>
      </c>
      <c r="J24" s="83">
        <v>13761</v>
      </c>
      <c r="K24" s="83">
        <f t="shared" si="3"/>
        <v>3469.7999999999997</v>
      </c>
      <c r="L24" s="89">
        <v>3221.2</v>
      </c>
      <c r="M24" s="90">
        <v>87.3</v>
      </c>
      <c r="N24" s="79">
        <v>80</v>
      </c>
      <c r="O24" s="74">
        <v>2</v>
      </c>
      <c r="P24" s="74">
        <v>19</v>
      </c>
      <c r="Q24" s="76">
        <v>4</v>
      </c>
      <c r="R24" s="83">
        <v>248.6</v>
      </c>
      <c r="S24" s="83">
        <f t="shared" si="4"/>
        <v>0</v>
      </c>
      <c r="T24" s="83"/>
      <c r="U24" s="83"/>
      <c r="V24" s="83"/>
      <c r="W24" s="83"/>
      <c r="X24" s="80" t="s">
        <v>48</v>
      </c>
      <c r="Y24" s="80" t="s">
        <v>49</v>
      </c>
      <c r="Z24" s="91" t="s">
        <v>50</v>
      </c>
      <c r="AA24" s="91" t="s">
        <v>50</v>
      </c>
      <c r="AB24" s="91" t="s">
        <v>50</v>
      </c>
      <c r="AC24" s="91" t="s">
        <v>50</v>
      </c>
      <c r="AD24" s="76" t="s">
        <v>51</v>
      </c>
      <c r="AE24" s="76" t="s">
        <v>52</v>
      </c>
      <c r="AF24" s="76" t="s">
        <v>53</v>
      </c>
      <c r="AG24" s="92">
        <v>516</v>
      </c>
      <c r="AH24" s="92">
        <v>399</v>
      </c>
      <c r="AI24" s="217">
        <v>109</v>
      </c>
      <c r="AJ24" s="217">
        <v>2340</v>
      </c>
      <c r="AK24" s="217">
        <v>47</v>
      </c>
      <c r="AL24" s="93">
        <v>10.8</v>
      </c>
      <c r="AM24" s="85">
        <v>3</v>
      </c>
      <c r="AN24" s="94"/>
      <c r="AO24" s="95">
        <v>2.5</v>
      </c>
      <c r="AP24" s="249">
        <v>7.33</v>
      </c>
      <c r="AQ24" s="109">
        <v>1769.42</v>
      </c>
      <c r="AR24" s="85"/>
      <c r="AS24" s="109">
        <v>18.79</v>
      </c>
      <c r="AT24" s="109">
        <v>31.17</v>
      </c>
      <c r="AU24" s="109">
        <v>167.62</v>
      </c>
      <c r="AV24" s="109">
        <v>3.94</v>
      </c>
      <c r="AW24" s="85">
        <v>70348.63</v>
      </c>
      <c r="AX24" s="85">
        <v>50579.13</v>
      </c>
      <c r="AY24" s="71">
        <v>78600</v>
      </c>
      <c r="AZ24" s="70">
        <v>7986.5</v>
      </c>
      <c r="BA24" s="70" t="s">
        <v>93</v>
      </c>
      <c r="BB24" s="73" t="s">
        <v>45</v>
      </c>
      <c r="BC24" s="74">
        <v>22</v>
      </c>
    </row>
    <row r="25" spans="2:55" x14ac:dyDescent="0.25">
      <c r="B25" s="87">
        <v>15</v>
      </c>
      <c r="C25" s="73" t="s">
        <v>45</v>
      </c>
      <c r="D25" s="74">
        <v>23</v>
      </c>
      <c r="E25" s="76">
        <v>1984</v>
      </c>
      <c r="F25" s="76" t="s">
        <v>46</v>
      </c>
      <c r="G25" s="76">
        <v>5</v>
      </c>
      <c r="H25" s="76" t="s">
        <v>56</v>
      </c>
      <c r="I25" s="83">
        <f>W25</f>
        <v>716</v>
      </c>
      <c r="J25" s="83">
        <v>13145</v>
      </c>
      <c r="K25" s="83">
        <f t="shared" si="3"/>
        <v>3684.1</v>
      </c>
      <c r="L25" s="89">
        <v>3369.1</v>
      </c>
      <c r="M25" s="90">
        <v>52</v>
      </c>
      <c r="N25" s="79">
        <v>70</v>
      </c>
      <c r="O25" s="74">
        <v>1</v>
      </c>
      <c r="P25" s="74">
        <v>5</v>
      </c>
      <c r="Q25" s="76">
        <v>4</v>
      </c>
      <c r="R25" s="83">
        <v>315</v>
      </c>
      <c r="S25" s="83">
        <f t="shared" si="4"/>
        <v>0</v>
      </c>
      <c r="T25" s="83"/>
      <c r="U25" s="83"/>
      <c r="V25" s="83"/>
      <c r="W25" s="83">
        <v>716</v>
      </c>
      <c r="X25" s="80" t="s">
        <v>48</v>
      </c>
      <c r="Y25" s="80" t="s">
        <v>49</v>
      </c>
      <c r="Z25" s="91" t="s">
        <v>50</v>
      </c>
      <c r="AA25" s="91" t="s">
        <v>50</v>
      </c>
      <c r="AB25" s="91" t="s">
        <v>50</v>
      </c>
      <c r="AC25" s="91" t="s">
        <v>50</v>
      </c>
      <c r="AD25" s="76" t="s">
        <v>51</v>
      </c>
      <c r="AE25" s="76" t="s">
        <v>52</v>
      </c>
      <c r="AF25" s="76" t="s">
        <v>53</v>
      </c>
      <c r="AG25" s="92">
        <v>516</v>
      </c>
      <c r="AH25" s="92">
        <v>621</v>
      </c>
      <c r="AI25" s="217">
        <v>114</v>
      </c>
      <c r="AJ25" s="217">
        <v>2550</v>
      </c>
      <c r="AK25" s="217">
        <v>31</v>
      </c>
      <c r="AL25" s="219">
        <v>13.41</v>
      </c>
      <c r="AM25" s="85">
        <v>3</v>
      </c>
      <c r="AN25" s="94"/>
      <c r="AO25" s="95">
        <v>2.5</v>
      </c>
      <c r="AP25" s="249">
        <v>7.64</v>
      </c>
      <c r="AQ25" s="109">
        <v>1769.42</v>
      </c>
      <c r="AR25" s="85"/>
      <c r="AS25" s="109">
        <v>18.79</v>
      </c>
      <c r="AT25" s="109">
        <v>31.17</v>
      </c>
      <c r="AU25" s="109">
        <v>167.62</v>
      </c>
      <c r="AV25" s="109">
        <v>3.94</v>
      </c>
      <c r="AW25" s="85">
        <v>73823.75</v>
      </c>
      <c r="AX25" s="85">
        <v>63047.38</v>
      </c>
      <c r="AY25" s="71">
        <v>0</v>
      </c>
      <c r="AZ25" s="70">
        <v>91837.85</v>
      </c>
      <c r="BA25" s="70" t="s">
        <v>93</v>
      </c>
      <c r="BB25" s="73" t="s">
        <v>45</v>
      </c>
      <c r="BC25" s="74">
        <v>23</v>
      </c>
    </row>
    <row r="26" spans="2:55" x14ac:dyDescent="0.25">
      <c r="B26" s="97">
        <v>16</v>
      </c>
      <c r="C26" s="73" t="s">
        <v>45</v>
      </c>
      <c r="D26" s="98">
        <v>24</v>
      </c>
      <c r="E26" s="99">
        <v>1978</v>
      </c>
      <c r="F26" s="99" t="s">
        <v>46</v>
      </c>
      <c r="G26" s="99">
        <v>5</v>
      </c>
      <c r="H26" s="99" t="s">
        <v>56</v>
      </c>
      <c r="I26" s="100">
        <v>507.4</v>
      </c>
      <c r="J26" s="100">
        <v>10824</v>
      </c>
      <c r="K26" s="100">
        <f t="shared" si="3"/>
        <v>2081.14</v>
      </c>
      <c r="L26" s="101">
        <v>1071.8399999999999</v>
      </c>
      <c r="M26" s="102">
        <v>228.94</v>
      </c>
      <c r="N26" s="103">
        <v>84</v>
      </c>
      <c r="O26" s="98">
        <v>22</v>
      </c>
      <c r="P26" s="98">
        <v>26</v>
      </c>
      <c r="Q26" s="99">
        <v>1</v>
      </c>
      <c r="R26" s="100">
        <v>878.2</v>
      </c>
      <c r="S26" s="100">
        <v>131.1</v>
      </c>
      <c r="T26" s="100">
        <v>131.1</v>
      </c>
      <c r="U26" s="100"/>
      <c r="V26" s="100"/>
      <c r="W26" s="100">
        <v>507.4</v>
      </c>
      <c r="X26" s="96" t="s">
        <v>48</v>
      </c>
      <c r="Y26" s="96" t="s">
        <v>55</v>
      </c>
      <c r="Z26" s="104" t="s">
        <v>50</v>
      </c>
      <c r="AA26" s="104" t="s">
        <v>50</v>
      </c>
      <c r="AB26" s="104" t="s">
        <v>50</v>
      </c>
      <c r="AC26" s="104" t="s">
        <v>50</v>
      </c>
      <c r="AD26" s="99" t="s">
        <v>51</v>
      </c>
      <c r="AE26" s="99" t="s">
        <v>52</v>
      </c>
      <c r="AF26" s="99" t="s">
        <v>53</v>
      </c>
      <c r="AG26" s="105">
        <v>513</v>
      </c>
      <c r="AH26" s="105">
        <v>1052</v>
      </c>
      <c r="AI26" s="218">
        <v>89</v>
      </c>
      <c r="AJ26" s="218">
        <v>1200</v>
      </c>
      <c r="AK26" s="217">
        <v>37</v>
      </c>
      <c r="AL26" s="106">
        <v>16.7</v>
      </c>
      <c r="AM26" s="107">
        <v>0</v>
      </c>
      <c r="AN26" s="107"/>
      <c r="AO26" s="95">
        <v>2.5</v>
      </c>
      <c r="AP26" s="85">
        <v>7.33</v>
      </c>
      <c r="AQ26" s="109">
        <v>1769.42</v>
      </c>
      <c r="AR26" s="109">
        <v>133.57</v>
      </c>
      <c r="AS26" s="109">
        <v>18.79</v>
      </c>
      <c r="AT26" s="109">
        <v>31.17</v>
      </c>
      <c r="AU26" s="109">
        <v>67.86</v>
      </c>
      <c r="AV26" s="109">
        <v>3.94</v>
      </c>
      <c r="AW26" s="85">
        <v>43039.02</v>
      </c>
      <c r="AX26" s="85">
        <v>18000.27</v>
      </c>
      <c r="AY26" s="71">
        <v>5554.71</v>
      </c>
      <c r="AZ26" s="70">
        <v>45382.02</v>
      </c>
      <c r="BA26" s="70" t="s">
        <v>93</v>
      </c>
      <c r="BB26" s="73" t="s">
        <v>45</v>
      </c>
      <c r="BC26" s="98">
        <v>24</v>
      </c>
    </row>
    <row r="27" spans="2:55" x14ac:dyDescent="0.25">
      <c r="B27" s="308">
        <v>17</v>
      </c>
      <c r="C27" s="73" t="s">
        <v>45</v>
      </c>
      <c r="D27" s="258">
        <v>25</v>
      </c>
      <c r="E27" s="261">
        <v>1991</v>
      </c>
      <c r="F27" s="261" t="s">
        <v>46</v>
      </c>
      <c r="G27" s="261">
        <v>5</v>
      </c>
      <c r="H27" s="261" t="s">
        <v>56</v>
      </c>
      <c r="I27" s="271">
        <f>W27</f>
        <v>868.6</v>
      </c>
      <c r="J27" s="271">
        <v>15696</v>
      </c>
      <c r="K27" s="271">
        <f t="shared" si="3"/>
        <v>4173.3</v>
      </c>
      <c r="L27" s="300">
        <v>3705.8</v>
      </c>
      <c r="M27" s="316">
        <v>298.89999999999998</v>
      </c>
      <c r="N27" s="304">
        <v>60</v>
      </c>
      <c r="O27" s="306">
        <v>6</v>
      </c>
      <c r="P27" s="306">
        <v>18</v>
      </c>
      <c r="Q27" s="261">
        <v>6</v>
      </c>
      <c r="R27" s="271">
        <v>467.5</v>
      </c>
      <c r="S27" s="271">
        <f t="shared" si="4"/>
        <v>0</v>
      </c>
      <c r="T27" s="271"/>
      <c r="U27" s="271"/>
      <c r="V27" s="271"/>
      <c r="W27" s="271">
        <v>868.6</v>
      </c>
      <c r="X27" s="298" t="s">
        <v>48</v>
      </c>
      <c r="Y27" s="96" t="s">
        <v>55</v>
      </c>
      <c r="Z27" s="299" t="s">
        <v>50</v>
      </c>
      <c r="AA27" s="299" t="s">
        <v>50</v>
      </c>
      <c r="AB27" s="299" t="s">
        <v>50</v>
      </c>
      <c r="AC27" s="299" t="s">
        <v>50</v>
      </c>
      <c r="AD27" s="261" t="s">
        <v>51</v>
      </c>
      <c r="AE27" s="261" t="s">
        <v>52</v>
      </c>
      <c r="AF27" s="261" t="s">
        <v>53</v>
      </c>
      <c r="AG27" s="284">
        <v>1235</v>
      </c>
      <c r="AH27" s="284">
        <v>875</v>
      </c>
      <c r="AI27" s="217">
        <v>220</v>
      </c>
      <c r="AJ27" s="217">
        <v>2940</v>
      </c>
      <c r="AK27" s="217">
        <v>24</v>
      </c>
      <c r="AL27" s="285">
        <v>13.62</v>
      </c>
      <c r="AM27" s="264">
        <v>5</v>
      </c>
      <c r="AN27" s="261"/>
      <c r="AO27" s="282">
        <v>2.5</v>
      </c>
      <c r="AP27" s="264">
        <v>7.94</v>
      </c>
      <c r="AQ27" s="109">
        <v>1769.42</v>
      </c>
      <c r="AR27" s="109">
        <v>133.57</v>
      </c>
      <c r="AS27" s="109">
        <v>18.79</v>
      </c>
      <c r="AT27" s="109">
        <v>31.17</v>
      </c>
      <c r="AU27" s="109">
        <v>67.86</v>
      </c>
      <c r="AV27" s="109">
        <v>3.94</v>
      </c>
      <c r="AW27" s="264">
        <v>81427.69</v>
      </c>
      <c r="AX27" s="264">
        <v>69757.48</v>
      </c>
      <c r="AY27" s="265">
        <v>212131.67</v>
      </c>
      <c r="AZ27" s="70">
        <v>-10529.29</v>
      </c>
      <c r="BA27" s="70" t="s">
        <v>93</v>
      </c>
      <c r="BB27" s="73" t="s">
        <v>45</v>
      </c>
      <c r="BC27" s="258">
        <v>25</v>
      </c>
    </row>
    <row r="28" spans="2:55" ht="1.5" hidden="1" customHeight="1" x14ac:dyDescent="0.25">
      <c r="B28" s="308"/>
      <c r="C28" s="73" t="s">
        <v>45</v>
      </c>
      <c r="D28" s="258"/>
      <c r="E28" s="261"/>
      <c r="F28" s="261"/>
      <c r="G28" s="261"/>
      <c r="H28" s="261"/>
      <c r="I28" s="271"/>
      <c r="J28" s="271"/>
      <c r="K28" s="271"/>
      <c r="L28" s="301"/>
      <c r="M28" s="317"/>
      <c r="N28" s="305"/>
      <c r="O28" s="307"/>
      <c r="P28" s="372"/>
      <c r="Q28" s="261"/>
      <c r="R28" s="271"/>
      <c r="S28" s="271"/>
      <c r="T28" s="271"/>
      <c r="U28" s="271"/>
      <c r="V28" s="271"/>
      <c r="W28" s="271"/>
      <c r="X28" s="298"/>
      <c r="Y28" s="80" t="s">
        <v>57</v>
      </c>
      <c r="Z28" s="299"/>
      <c r="AA28" s="299"/>
      <c r="AB28" s="299"/>
      <c r="AC28" s="299"/>
      <c r="AD28" s="261"/>
      <c r="AE28" s="261"/>
      <c r="AF28" s="261"/>
      <c r="AG28" s="284"/>
      <c r="AH28" s="284"/>
      <c r="AI28" s="217"/>
      <c r="AJ28" s="217"/>
      <c r="AK28" s="217">
        <v>0</v>
      </c>
      <c r="AL28" s="285"/>
      <c r="AM28" s="264"/>
      <c r="AN28" s="261"/>
      <c r="AO28" s="282"/>
      <c r="AP28" s="264"/>
      <c r="AQ28" s="109">
        <v>1769.42</v>
      </c>
      <c r="AR28" s="85"/>
      <c r="AS28" s="109">
        <v>18.79</v>
      </c>
      <c r="AT28" s="109">
        <v>31.17</v>
      </c>
      <c r="AU28" s="85"/>
      <c r="AV28" s="109">
        <v>3.94</v>
      </c>
      <c r="AW28" s="264"/>
      <c r="AX28" s="264"/>
      <c r="AY28" s="265"/>
      <c r="AZ28" s="70"/>
      <c r="BA28" s="70" t="s">
        <v>93</v>
      </c>
      <c r="BB28" s="73" t="s">
        <v>45</v>
      </c>
      <c r="BC28" s="258"/>
    </row>
    <row r="29" spans="2:55" x14ac:dyDescent="0.25">
      <c r="B29" s="87">
        <v>18</v>
      </c>
      <c r="C29" s="73" t="s">
        <v>45</v>
      </c>
      <c r="D29" s="74">
        <v>26</v>
      </c>
      <c r="E29" s="76">
        <v>1979</v>
      </c>
      <c r="F29" s="76" t="s">
        <v>46</v>
      </c>
      <c r="G29" s="76">
        <v>5</v>
      </c>
      <c r="H29" s="76" t="s">
        <v>56</v>
      </c>
      <c r="I29" s="83">
        <f>W29</f>
        <v>1010.9</v>
      </c>
      <c r="J29" s="83">
        <v>17490</v>
      </c>
      <c r="K29" s="83">
        <f t="shared" ref="K29:K36" si="6">L29+R29+S29</f>
        <v>4930.7000000000007</v>
      </c>
      <c r="L29" s="89">
        <v>4446.1000000000004</v>
      </c>
      <c r="M29" s="90">
        <v>170.3</v>
      </c>
      <c r="N29" s="79">
        <v>100</v>
      </c>
      <c r="O29" s="74">
        <v>4</v>
      </c>
      <c r="P29" s="74">
        <v>34</v>
      </c>
      <c r="Q29" s="76">
        <v>6</v>
      </c>
      <c r="R29" s="83">
        <v>484.6</v>
      </c>
      <c r="S29" s="83">
        <f t="shared" ref="S29:S36" si="7">SUM(T29:U29)</f>
        <v>0</v>
      </c>
      <c r="T29" s="83"/>
      <c r="U29" s="83"/>
      <c r="V29" s="83"/>
      <c r="W29" s="83">
        <v>1010.9</v>
      </c>
      <c r="X29" s="80" t="s">
        <v>48</v>
      </c>
      <c r="Y29" s="80" t="s">
        <v>49</v>
      </c>
      <c r="Z29" s="91" t="s">
        <v>50</v>
      </c>
      <c r="AA29" s="91" t="s">
        <v>50</v>
      </c>
      <c r="AB29" s="91" t="s">
        <v>50</v>
      </c>
      <c r="AC29" s="91" t="s">
        <v>50</v>
      </c>
      <c r="AD29" s="76" t="s">
        <v>51</v>
      </c>
      <c r="AE29" s="76" t="s">
        <v>52</v>
      </c>
      <c r="AF29" s="76" t="s">
        <v>53</v>
      </c>
      <c r="AG29" s="92">
        <v>867</v>
      </c>
      <c r="AH29" s="92">
        <v>893</v>
      </c>
      <c r="AI29" s="217">
        <v>221</v>
      </c>
      <c r="AJ29" s="217">
        <v>3240</v>
      </c>
      <c r="AK29" s="217">
        <v>36</v>
      </c>
      <c r="AL29" s="93">
        <v>13.28</v>
      </c>
      <c r="AM29" s="85">
        <v>4.2</v>
      </c>
      <c r="AN29" s="94"/>
      <c r="AO29" s="95">
        <v>2.5</v>
      </c>
      <c r="AP29" s="85">
        <v>7.64</v>
      </c>
      <c r="AQ29" s="109">
        <v>1769.42</v>
      </c>
      <c r="AR29" s="85"/>
      <c r="AS29" s="109">
        <v>18.79</v>
      </c>
      <c r="AT29" s="109">
        <v>31.17</v>
      </c>
      <c r="AU29" s="85">
        <v>167.92</v>
      </c>
      <c r="AV29" s="109">
        <v>3.94</v>
      </c>
      <c r="AW29" s="85">
        <v>129843.61</v>
      </c>
      <c r="AX29" s="85">
        <v>103287.25</v>
      </c>
      <c r="AY29" s="71">
        <v>124616.7</v>
      </c>
      <c r="AZ29" s="70">
        <v>-38350.75</v>
      </c>
      <c r="BA29" s="70" t="s">
        <v>93</v>
      </c>
      <c r="BB29" s="73" t="s">
        <v>45</v>
      </c>
      <c r="BC29" s="74">
        <v>26</v>
      </c>
    </row>
    <row r="30" spans="2:55" x14ac:dyDescent="0.25">
      <c r="B30" s="87">
        <v>19</v>
      </c>
      <c r="C30" s="73" t="s">
        <v>45</v>
      </c>
      <c r="D30" s="74">
        <v>27</v>
      </c>
      <c r="E30" s="76">
        <v>1984</v>
      </c>
      <c r="F30" s="76" t="s">
        <v>46</v>
      </c>
      <c r="G30" s="76">
        <v>5</v>
      </c>
      <c r="H30" s="76" t="s">
        <v>56</v>
      </c>
      <c r="I30" s="83">
        <f>W30</f>
        <v>1021.3</v>
      </c>
      <c r="J30" s="83">
        <v>17831</v>
      </c>
      <c r="K30" s="83">
        <f t="shared" si="6"/>
        <v>5038.6000000000004</v>
      </c>
      <c r="L30" s="89">
        <v>4595.6000000000004</v>
      </c>
      <c r="M30" s="90">
        <v>31.1</v>
      </c>
      <c r="N30" s="79">
        <v>100</v>
      </c>
      <c r="O30" s="74">
        <v>1</v>
      </c>
      <c r="P30" s="74">
        <v>30</v>
      </c>
      <c r="Q30" s="76">
        <v>6</v>
      </c>
      <c r="R30" s="83">
        <v>443</v>
      </c>
      <c r="S30" s="83">
        <f t="shared" si="7"/>
        <v>0</v>
      </c>
      <c r="T30" s="83"/>
      <c r="U30" s="83"/>
      <c r="V30" s="83"/>
      <c r="W30" s="83">
        <v>1021.3</v>
      </c>
      <c r="X30" s="80" t="s">
        <v>48</v>
      </c>
      <c r="Y30" s="80" t="s">
        <v>49</v>
      </c>
      <c r="Z30" s="91" t="s">
        <v>50</v>
      </c>
      <c r="AA30" s="91" t="s">
        <v>50</v>
      </c>
      <c r="AB30" s="91" t="s">
        <v>50</v>
      </c>
      <c r="AC30" s="91" t="s">
        <v>50</v>
      </c>
      <c r="AD30" s="76" t="s">
        <v>51</v>
      </c>
      <c r="AE30" s="76" t="s">
        <v>52</v>
      </c>
      <c r="AF30" s="76" t="s">
        <v>53</v>
      </c>
      <c r="AG30" s="92">
        <v>857</v>
      </c>
      <c r="AH30" s="92">
        <v>876</v>
      </c>
      <c r="AI30" s="217">
        <v>222</v>
      </c>
      <c r="AJ30" s="217">
        <v>3240</v>
      </c>
      <c r="AK30" s="217">
        <v>31</v>
      </c>
      <c r="AL30" s="93">
        <v>13.28</v>
      </c>
      <c r="AM30" s="85">
        <v>3</v>
      </c>
      <c r="AN30" s="94"/>
      <c r="AO30" s="95">
        <v>2.5</v>
      </c>
      <c r="AP30" s="249">
        <v>7.64</v>
      </c>
      <c r="AQ30" s="109">
        <v>1769.42</v>
      </c>
      <c r="AR30" s="85"/>
      <c r="AS30" s="109">
        <v>18.79</v>
      </c>
      <c r="AT30" s="109">
        <v>31.17</v>
      </c>
      <c r="AU30" s="109">
        <v>167.92</v>
      </c>
      <c r="AV30" s="109">
        <v>3.94</v>
      </c>
      <c r="AW30" s="85">
        <v>98510.14</v>
      </c>
      <c r="AX30" s="85">
        <v>78791.98</v>
      </c>
      <c r="AY30" s="71">
        <v>20881</v>
      </c>
      <c r="AZ30" s="70">
        <v>97324.94</v>
      </c>
      <c r="BA30" s="70" t="s">
        <v>93</v>
      </c>
      <c r="BB30" s="73" t="s">
        <v>45</v>
      </c>
      <c r="BC30" s="74">
        <v>27</v>
      </c>
    </row>
    <row r="31" spans="2:55" x14ac:dyDescent="0.25">
      <c r="B31" s="87">
        <v>20</v>
      </c>
      <c r="C31" s="73" t="s">
        <v>45</v>
      </c>
      <c r="D31" s="74">
        <v>29</v>
      </c>
      <c r="E31" s="76">
        <v>1975</v>
      </c>
      <c r="F31" s="76" t="s">
        <v>46</v>
      </c>
      <c r="G31" s="76">
        <v>5</v>
      </c>
      <c r="H31" s="76" t="s">
        <v>47</v>
      </c>
      <c r="I31" s="83">
        <f>K31*1110/2836.5</f>
        <v>1912.7297726070863</v>
      </c>
      <c r="J31" s="83">
        <v>18245</v>
      </c>
      <c r="K31" s="83">
        <f t="shared" si="6"/>
        <v>4887.8</v>
      </c>
      <c r="L31" s="89">
        <v>4490.8</v>
      </c>
      <c r="M31" s="90">
        <v>133.1</v>
      </c>
      <c r="N31" s="79">
        <v>100</v>
      </c>
      <c r="O31" s="74">
        <v>3</v>
      </c>
      <c r="P31" s="74">
        <v>30</v>
      </c>
      <c r="Q31" s="76">
        <v>6</v>
      </c>
      <c r="R31" s="83">
        <v>397</v>
      </c>
      <c r="S31" s="83">
        <f t="shared" si="7"/>
        <v>0</v>
      </c>
      <c r="T31" s="83"/>
      <c r="U31" s="83"/>
      <c r="V31" s="83"/>
      <c r="W31" s="83">
        <v>945.9</v>
      </c>
      <c r="X31" s="80" t="s">
        <v>48</v>
      </c>
      <c r="Y31" s="80" t="s">
        <v>49</v>
      </c>
      <c r="Z31" s="91" t="s">
        <v>50</v>
      </c>
      <c r="AA31" s="91" t="s">
        <v>50</v>
      </c>
      <c r="AB31" s="91" t="s">
        <v>50</v>
      </c>
      <c r="AC31" s="91" t="s">
        <v>50</v>
      </c>
      <c r="AD31" s="76" t="s">
        <v>51</v>
      </c>
      <c r="AE31" s="76" t="s">
        <v>52</v>
      </c>
      <c r="AF31" s="76" t="s">
        <v>53</v>
      </c>
      <c r="AG31" s="92">
        <v>857</v>
      </c>
      <c r="AH31" s="92">
        <v>876</v>
      </c>
      <c r="AI31" s="217">
        <v>220</v>
      </c>
      <c r="AJ31" s="217">
        <v>3240</v>
      </c>
      <c r="AK31" s="217">
        <v>40</v>
      </c>
      <c r="AL31" s="219">
        <v>13.28</v>
      </c>
      <c r="AM31" s="94">
        <v>3</v>
      </c>
      <c r="AN31" s="94"/>
      <c r="AO31" s="95">
        <v>2.5</v>
      </c>
      <c r="AP31" s="249">
        <v>7.64</v>
      </c>
      <c r="AQ31" s="109">
        <v>1769.42</v>
      </c>
      <c r="AR31" s="85"/>
      <c r="AS31" s="109">
        <v>18.79</v>
      </c>
      <c r="AT31" s="109">
        <v>31.17</v>
      </c>
      <c r="AU31" s="109">
        <v>167.92</v>
      </c>
      <c r="AV31" s="109">
        <v>3.94</v>
      </c>
      <c r="AW31" s="85">
        <v>91507.88</v>
      </c>
      <c r="AX31" s="85">
        <v>77443.350000000006</v>
      </c>
      <c r="AY31" s="71">
        <v>3020.15</v>
      </c>
      <c r="AZ31" s="70">
        <v>135062.01999999999</v>
      </c>
      <c r="BA31" s="70" t="s">
        <v>93</v>
      </c>
      <c r="BB31" s="73" t="s">
        <v>45</v>
      </c>
      <c r="BC31" s="74">
        <v>29</v>
      </c>
    </row>
    <row r="32" spans="2:55" x14ac:dyDescent="0.25">
      <c r="B32" s="87">
        <v>21</v>
      </c>
      <c r="C32" s="73" t="s">
        <v>45</v>
      </c>
      <c r="D32" s="74">
        <v>30</v>
      </c>
      <c r="E32" s="76">
        <v>1973</v>
      </c>
      <c r="F32" s="76" t="s">
        <v>46</v>
      </c>
      <c r="G32" s="76">
        <v>5</v>
      </c>
      <c r="H32" s="76" t="s">
        <v>47</v>
      </c>
      <c r="I32" s="83">
        <f>K32*1110/2836.5</f>
        <v>1931.6308831306185</v>
      </c>
      <c r="J32" s="83">
        <v>17665</v>
      </c>
      <c r="K32" s="83">
        <f t="shared" si="6"/>
        <v>4936.0999999999995</v>
      </c>
      <c r="L32" s="89">
        <v>4534.7</v>
      </c>
      <c r="M32" s="90">
        <v>46.2</v>
      </c>
      <c r="N32" s="79">
        <v>100</v>
      </c>
      <c r="O32" s="74">
        <v>1</v>
      </c>
      <c r="P32" s="74">
        <v>36</v>
      </c>
      <c r="Q32" s="76">
        <v>6</v>
      </c>
      <c r="R32" s="83">
        <v>401.4</v>
      </c>
      <c r="S32" s="83">
        <f t="shared" si="7"/>
        <v>0</v>
      </c>
      <c r="T32" s="83"/>
      <c r="U32" s="83"/>
      <c r="V32" s="83"/>
      <c r="W32" s="83">
        <v>975.1</v>
      </c>
      <c r="X32" s="80" t="s">
        <v>48</v>
      </c>
      <c r="Y32" s="80" t="s">
        <v>49</v>
      </c>
      <c r="Z32" s="91" t="s">
        <v>50</v>
      </c>
      <c r="AA32" s="91" t="s">
        <v>50</v>
      </c>
      <c r="AB32" s="91" t="s">
        <v>50</v>
      </c>
      <c r="AC32" s="91" t="s">
        <v>50</v>
      </c>
      <c r="AD32" s="76" t="s">
        <v>51</v>
      </c>
      <c r="AE32" s="76" t="s">
        <v>52</v>
      </c>
      <c r="AF32" s="76" t="s">
        <v>53</v>
      </c>
      <c r="AG32" s="92">
        <v>857</v>
      </c>
      <c r="AH32" s="92">
        <v>628</v>
      </c>
      <c r="AI32" s="217">
        <v>221</v>
      </c>
      <c r="AJ32" s="217">
        <v>3240</v>
      </c>
      <c r="AK32" s="217">
        <v>42</v>
      </c>
      <c r="AL32" s="219">
        <v>13.28</v>
      </c>
      <c r="AM32" s="94">
        <v>3</v>
      </c>
      <c r="AN32" s="94"/>
      <c r="AO32" s="95">
        <v>2.5</v>
      </c>
      <c r="AP32" s="249">
        <v>7.64</v>
      </c>
      <c r="AQ32" s="109">
        <v>1769.42</v>
      </c>
      <c r="AR32" s="85"/>
      <c r="AS32" s="109">
        <v>18.79</v>
      </c>
      <c r="AT32" s="109">
        <v>31.17</v>
      </c>
      <c r="AU32" s="109">
        <v>167.92</v>
      </c>
      <c r="AV32" s="109">
        <v>3.94</v>
      </c>
      <c r="AW32" s="85">
        <v>101902.6</v>
      </c>
      <c r="AX32" s="85">
        <v>80981.33</v>
      </c>
      <c r="AY32" s="71">
        <v>107845.75</v>
      </c>
      <c r="AZ32" s="70">
        <v>39817.480000000003</v>
      </c>
      <c r="BA32" s="70" t="s">
        <v>93</v>
      </c>
      <c r="BB32" s="73" t="s">
        <v>45</v>
      </c>
      <c r="BC32" s="74">
        <v>30</v>
      </c>
    </row>
    <row r="33" spans="2:55" x14ac:dyDescent="0.25">
      <c r="B33" s="87">
        <v>22</v>
      </c>
      <c r="C33" s="73" t="s">
        <v>45</v>
      </c>
      <c r="D33" s="74">
        <v>31</v>
      </c>
      <c r="E33" s="76">
        <v>1969</v>
      </c>
      <c r="F33" s="76" t="s">
        <v>46</v>
      </c>
      <c r="G33" s="76">
        <v>5</v>
      </c>
      <c r="H33" s="76" t="s">
        <v>47</v>
      </c>
      <c r="I33" s="83">
        <f>K33*1110/2836.5</f>
        <v>1318.2252776308831</v>
      </c>
      <c r="J33" s="83">
        <v>12046</v>
      </c>
      <c r="K33" s="83">
        <f t="shared" si="6"/>
        <v>3368.6</v>
      </c>
      <c r="L33" s="89">
        <v>3128.6</v>
      </c>
      <c r="M33" s="90">
        <v>145.4</v>
      </c>
      <c r="N33" s="79">
        <v>80</v>
      </c>
      <c r="O33" s="74">
        <v>4</v>
      </c>
      <c r="P33" s="74"/>
      <c r="Q33" s="76">
        <v>4</v>
      </c>
      <c r="R33" s="83">
        <v>240</v>
      </c>
      <c r="S33" s="83">
        <f t="shared" si="7"/>
        <v>0</v>
      </c>
      <c r="T33" s="83"/>
      <c r="U33" s="83"/>
      <c r="V33" s="83"/>
      <c r="W33" s="83">
        <v>679.3</v>
      </c>
      <c r="X33" s="80" t="s">
        <v>48</v>
      </c>
      <c r="Y33" s="80" t="s">
        <v>49</v>
      </c>
      <c r="Z33" s="91" t="s">
        <v>50</v>
      </c>
      <c r="AA33" s="91" t="s">
        <v>50</v>
      </c>
      <c r="AB33" s="91" t="s">
        <v>50</v>
      </c>
      <c r="AC33" s="91" t="s">
        <v>50</v>
      </c>
      <c r="AD33" s="76" t="s">
        <v>51</v>
      </c>
      <c r="AE33" s="76" t="s">
        <v>52</v>
      </c>
      <c r="AF33" s="76" t="s">
        <v>53</v>
      </c>
      <c r="AG33" s="92">
        <v>498</v>
      </c>
      <c r="AH33" s="92">
        <v>460</v>
      </c>
      <c r="AI33" s="217">
        <v>110</v>
      </c>
      <c r="AJ33" s="217">
        <v>2340</v>
      </c>
      <c r="AK33" s="217">
        <v>46</v>
      </c>
      <c r="AL33" s="93">
        <v>14.98</v>
      </c>
      <c r="AM33" s="94">
        <v>3</v>
      </c>
      <c r="AN33" s="94"/>
      <c r="AO33" s="95">
        <v>2.5</v>
      </c>
      <c r="AP33" s="85">
        <v>7.33</v>
      </c>
      <c r="AQ33" s="109">
        <v>1769.42</v>
      </c>
      <c r="AR33" s="85"/>
      <c r="AS33" s="109">
        <v>18.79</v>
      </c>
      <c r="AT33" s="109">
        <v>31.17</v>
      </c>
      <c r="AU33" s="109">
        <v>167.92</v>
      </c>
      <c r="AV33" s="109">
        <v>3.94</v>
      </c>
      <c r="AW33" s="85">
        <v>72539.31</v>
      </c>
      <c r="AX33" s="85">
        <v>57604.99</v>
      </c>
      <c r="AY33" s="71">
        <v>20388.59</v>
      </c>
      <c r="AZ33" s="70">
        <v>799.9</v>
      </c>
      <c r="BA33" s="70" t="s">
        <v>93</v>
      </c>
      <c r="BB33" s="73" t="s">
        <v>45</v>
      </c>
      <c r="BC33" s="74">
        <v>31</v>
      </c>
    </row>
    <row r="34" spans="2:55" x14ac:dyDescent="0.25">
      <c r="B34" s="87">
        <v>23</v>
      </c>
      <c r="C34" s="73" t="s">
        <v>45</v>
      </c>
      <c r="D34" s="74">
        <v>34</v>
      </c>
      <c r="E34" s="76">
        <v>1966</v>
      </c>
      <c r="F34" s="76" t="s">
        <v>46</v>
      </c>
      <c r="G34" s="76">
        <v>5</v>
      </c>
      <c r="H34" s="76" t="s">
        <v>47</v>
      </c>
      <c r="I34" s="83">
        <f>K34*1110/2836.5</f>
        <v>1331.8826017979904</v>
      </c>
      <c r="J34" s="83">
        <v>13531</v>
      </c>
      <c r="K34" s="83">
        <f t="shared" si="6"/>
        <v>3403.5</v>
      </c>
      <c r="L34" s="89">
        <v>3161.5</v>
      </c>
      <c r="M34" s="90">
        <v>168.2</v>
      </c>
      <c r="N34" s="79">
        <v>80</v>
      </c>
      <c r="O34" s="74">
        <v>4</v>
      </c>
      <c r="P34" s="74">
        <v>13</v>
      </c>
      <c r="Q34" s="76">
        <v>4</v>
      </c>
      <c r="R34" s="83">
        <v>242</v>
      </c>
      <c r="S34" s="83">
        <f t="shared" si="7"/>
        <v>0</v>
      </c>
      <c r="T34" s="83"/>
      <c r="U34" s="83"/>
      <c r="V34" s="83"/>
      <c r="W34" s="83">
        <v>679.3</v>
      </c>
      <c r="X34" s="80" t="s">
        <v>48</v>
      </c>
      <c r="Y34" s="80" t="s">
        <v>49</v>
      </c>
      <c r="Z34" s="91" t="s">
        <v>50</v>
      </c>
      <c r="AA34" s="91" t="s">
        <v>50</v>
      </c>
      <c r="AB34" s="91" t="s">
        <v>50</v>
      </c>
      <c r="AC34" s="91" t="s">
        <v>50</v>
      </c>
      <c r="AD34" s="76" t="s">
        <v>51</v>
      </c>
      <c r="AE34" s="76" t="s">
        <v>52</v>
      </c>
      <c r="AF34" s="76" t="s">
        <v>53</v>
      </c>
      <c r="AG34" s="92">
        <v>504</v>
      </c>
      <c r="AH34" s="92">
        <v>936</v>
      </c>
      <c r="AI34" s="217">
        <v>112</v>
      </c>
      <c r="AJ34" s="217">
        <v>2340</v>
      </c>
      <c r="AK34" s="217">
        <v>49</v>
      </c>
      <c r="AL34" s="219">
        <v>14.98</v>
      </c>
      <c r="AM34" s="94">
        <v>3</v>
      </c>
      <c r="AN34" s="94"/>
      <c r="AO34" s="95">
        <v>2.5</v>
      </c>
      <c r="AP34" s="249">
        <v>7.33</v>
      </c>
      <c r="AQ34" s="109">
        <v>1769.42</v>
      </c>
      <c r="AR34" s="85"/>
      <c r="AS34" s="109">
        <v>18.79</v>
      </c>
      <c r="AT34" s="109">
        <v>31.17</v>
      </c>
      <c r="AU34" s="109">
        <v>167.92</v>
      </c>
      <c r="AV34" s="109">
        <v>3.94</v>
      </c>
      <c r="AW34" s="239">
        <v>66297.75</v>
      </c>
      <c r="AX34" s="239">
        <v>46300.93</v>
      </c>
      <c r="AY34" s="240">
        <v>27492.42</v>
      </c>
      <c r="AZ34" s="70">
        <v>9693.81</v>
      </c>
      <c r="BA34" s="70" t="s">
        <v>93</v>
      </c>
      <c r="BB34" s="73" t="s">
        <v>45</v>
      </c>
      <c r="BC34" s="74">
        <v>34</v>
      </c>
    </row>
    <row r="35" spans="2:55" x14ac:dyDescent="0.25">
      <c r="B35" s="87">
        <v>24</v>
      </c>
      <c r="C35" s="73" t="s">
        <v>45</v>
      </c>
      <c r="D35" s="74">
        <v>37</v>
      </c>
      <c r="E35" s="76">
        <v>1964</v>
      </c>
      <c r="F35" s="76" t="s">
        <v>46</v>
      </c>
      <c r="G35" s="76">
        <v>5</v>
      </c>
      <c r="H35" s="76" t="s">
        <v>47</v>
      </c>
      <c r="I35" s="83">
        <f>K35*1110/2836.5</f>
        <v>1336.1089370703332</v>
      </c>
      <c r="J35" s="83">
        <v>12801</v>
      </c>
      <c r="K35" s="83">
        <f t="shared" si="6"/>
        <v>3414.3</v>
      </c>
      <c r="L35" s="89">
        <v>3172.3</v>
      </c>
      <c r="M35" s="90">
        <v>28.9</v>
      </c>
      <c r="N35" s="79">
        <v>80</v>
      </c>
      <c r="O35" s="74">
        <v>1</v>
      </c>
      <c r="P35" s="74">
        <v>32</v>
      </c>
      <c r="Q35" s="76">
        <v>4</v>
      </c>
      <c r="R35" s="83">
        <v>242</v>
      </c>
      <c r="S35" s="83">
        <f t="shared" si="7"/>
        <v>0</v>
      </c>
      <c r="T35" s="83"/>
      <c r="U35" s="83"/>
      <c r="V35" s="83"/>
      <c r="W35" s="83">
        <v>673.4</v>
      </c>
      <c r="X35" s="80" t="s">
        <v>48</v>
      </c>
      <c r="Y35" s="80" t="s">
        <v>49</v>
      </c>
      <c r="Z35" s="91" t="s">
        <v>50</v>
      </c>
      <c r="AA35" s="91" t="s">
        <v>50</v>
      </c>
      <c r="AB35" s="91" t="s">
        <v>50</v>
      </c>
      <c r="AC35" s="91" t="s">
        <v>50</v>
      </c>
      <c r="AD35" s="76" t="s">
        <v>51</v>
      </c>
      <c r="AE35" s="76" t="s">
        <v>52</v>
      </c>
      <c r="AF35" s="76" t="s">
        <v>53</v>
      </c>
      <c r="AG35" s="92">
        <v>497</v>
      </c>
      <c r="AH35" s="92">
        <v>590</v>
      </c>
      <c r="AI35" s="217">
        <v>110</v>
      </c>
      <c r="AJ35" s="217">
        <v>3340</v>
      </c>
      <c r="AK35" s="217">
        <v>49</v>
      </c>
      <c r="AL35" s="219">
        <v>14.98</v>
      </c>
      <c r="AM35" s="94">
        <v>3</v>
      </c>
      <c r="AN35" s="94"/>
      <c r="AO35" s="95">
        <v>2.5</v>
      </c>
      <c r="AP35" s="249">
        <v>7.33</v>
      </c>
      <c r="AQ35" s="109">
        <v>1769.42</v>
      </c>
      <c r="AR35" s="109"/>
      <c r="AS35" s="109">
        <v>18.79</v>
      </c>
      <c r="AT35" s="109">
        <v>31.17</v>
      </c>
      <c r="AU35" s="109">
        <v>167.92</v>
      </c>
      <c r="AV35" s="109">
        <v>3.94</v>
      </c>
      <c r="AW35" s="85">
        <v>63774.13</v>
      </c>
      <c r="AX35" s="85">
        <v>52218.22</v>
      </c>
      <c r="AY35" s="71">
        <v>2200</v>
      </c>
      <c r="AZ35" s="70">
        <v>67051.960000000006</v>
      </c>
      <c r="BA35" s="70" t="s">
        <v>93</v>
      </c>
      <c r="BB35" s="73" t="s">
        <v>45</v>
      </c>
      <c r="BC35" s="74">
        <v>37</v>
      </c>
    </row>
    <row r="36" spans="2:55" ht="15.75" thickBot="1" x14ac:dyDescent="0.3">
      <c r="B36" s="87">
        <v>25</v>
      </c>
      <c r="C36" s="73" t="s">
        <v>45</v>
      </c>
      <c r="D36" s="74">
        <v>38</v>
      </c>
      <c r="E36" s="76">
        <v>1983</v>
      </c>
      <c r="F36" s="76" t="s">
        <v>46</v>
      </c>
      <c r="G36" s="76">
        <v>2</v>
      </c>
      <c r="H36" s="76" t="s">
        <v>56</v>
      </c>
      <c r="I36" s="83">
        <f>W36</f>
        <v>337.4</v>
      </c>
      <c r="J36" s="83">
        <v>2627</v>
      </c>
      <c r="K36" s="83">
        <f t="shared" si="6"/>
        <v>640.5</v>
      </c>
      <c r="L36" s="89">
        <v>586.5</v>
      </c>
      <c r="M36" s="90">
        <v>0</v>
      </c>
      <c r="N36" s="79">
        <v>12</v>
      </c>
      <c r="O36" s="74">
        <v>0</v>
      </c>
      <c r="P36" s="74"/>
      <c r="Q36" s="76">
        <v>2</v>
      </c>
      <c r="R36" s="83">
        <v>54</v>
      </c>
      <c r="S36" s="83">
        <f t="shared" si="7"/>
        <v>0</v>
      </c>
      <c r="T36" s="83"/>
      <c r="U36" s="83"/>
      <c r="V36" s="83"/>
      <c r="W36" s="83">
        <v>337.4</v>
      </c>
      <c r="X36" s="80" t="s">
        <v>48</v>
      </c>
      <c r="Y36" s="80" t="s">
        <v>49</v>
      </c>
      <c r="Z36" s="91" t="s">
        <v>50</v>
      </c>
      <c r="AA36" s="91" t="s">
        <v>50</v>
      </c>
      <c r="AB36" s="91" t="s">
        <v>50</v>
      </c>
      <c r="AC36" s="91" t="s">
        <v>58</v>
      </c>
      <c r="AD36" s="76" t="s">
        <v>51</v>
      </c>
      <c r="AE36" s="76" t="s">
        <v>52</v>
      </c>
      <c r="AF36" s="76" t="s">
        <v>53</v>
      </c>
      <c r="AG36" s="92">
        <v>349</v>
      </c>
      <c r="AH36" s="92">
        <v>96</v>
      </c>
      <c r="AI36" s="217">
        <v>74</v>
      </c>
      <c r="AJ36" s="217">
        <v>396</v>
      </c>
      <c r="AK36" s="217">
        <v>32</v>
      </c>
      <c r="AL36" s="93">
        <v>13.01</v>
      </c>
      <c r="AM36" s="85">
        <v>3</v>
      </c>
      <c r="AN36" s="94"/>
      <c r="AO36" s="95">
        <v>2.5</v>
      </c>
      <c r="AP36" s="85"/>
      <c r="AQ36" s="109">
        <v>1769.42</v>
      </c>
      <c r="AR36" s="109"/>
      <c r="AS36" s="109">
        <v>18.79</v>
      </c>
      <c r="AT36" s="109">
        <v>31.17</v>
      </c>
      <c r="AU36" s="109">
        <v>167.92</v>
      </c>
      <c r="AV36" s="109">
        <v>3.94</v>
      </c>
      <c r="AW36" s="85">
        <v>12492.3</v>
      </c>
      <c r="AX36" s="85">
        <v>10386.65</v>
      </c>
      <c r="AY36" s="110">
        <v>0</v>
      </c>
      <c r="AZ36" s="242">
        <v>26046.35</v>
      </c>
      <c r="BA36" s="70" t="s">
        <v>93</v>
      </c>
      <c r="BB36" s="73" t="s">
        <v>45</v>
      </c>
      <c r="BC36" s="74">
        <v>38</v>
      </c>
    </row>
    <row r="37" spans="2:55" ht="15.75" thickBot="1" x14ac:dyDescent="0.3">
      <c r="B37" s="43">
        <v>1</v>
      </c>
      <c r="C37" s="43">
        <v>2</v>
      </c>
      <c r="D37" s="43">
        <v>3</v>
      </c>
      <c r="E37" s="43">
        <v>4</v>
      </c>
      <c r="F37" s="43">
        <v>5</v>
      </c>
      <c r="G37" s="43">
        <v>6</v>
      </c>
      <c r="H37" s="43">
        <v>7</v>
      </c>
      <c r="I37" s="43">
        <v>8</v>
      </c>
      <c r="J37" s="43">
        <v>9</v>
      </c>
      <c r="K37" s="43">
        <v>10</v>
      </c>
      <c r="L37" s="43">
        <v>11</v>
      </c>
      <c r="M37" s="43">
        <v>13</v>
      </c>
      <c r="N37" s="43">
        <v>14</v>
      </c>
      <c r="O37" s="43">
        <v>15</v>
      </c>
      <c r="P37" s="43">
        <v>16</v>
      </c>
      <c r="Q37" s="43">
        <v>17</v>
      </c>
      <c r="R37" s="43">
        <v>18</v>
      </c>
      <c r="S37" s="43">
        <v>19</v>
      </c>
      <c r="T37" s="43">
        <v>20</v>
      </c>
      <c r="U37" s="43">
        <v>21</v>
      </c>
      <c r="V37" s="43">
        <v>22</v>
      </c>
      <c r="W37" s="43">
        <v>23</v>
      </c>
      <c r="X37" s="43">
        <v>24</v>
      </c>
      <c r="Y37" s="43">
        <v>25</v>
      </c>
      <c r="Z37" s="43">
        <v>26</v>
      </c>
      <c r="AA37" s="43">
        <v>27</v>
      </c>
      <c r="AB37" s="43">
        <v>28</v>
      </c>
      <c r="AC37" s="43">
        <v>29</v>
      </c>
      <c r="AD37" s="43">
        <v>30</v>
      </c>
      <c r="AE37" s="43">
        <v>31</v>
      </c>
      <c r="AF37" s="43">
        <v>32</v>
      </c>
      <c r="AG37" s="43">
        <v>33</v>
      </c>
      <c r="AH37" s="43">
        <v>34</v>
      </c>
      <c r="AI37" s="43">
        <v>35</v>
      </c>
      <c r="AJ37" s="43">
        <v>36</v>
      </c>
      <c r="AK37" s="43">
        <v>37</v>
      </c>
      <c r="AL37" s="43">
        <v>38</v>
      </c>
      <c r="AM37" s="43">
        <v>39</v>
      </c>
      <c r="AN37" s="43">
        <v>40</v>
      </c>
      <c r="AO37" s="43">
        <v>41</v>
      </c>
      <c r="AP37" s="43">
        <v>42</v>
      </c>
      <c r="AQ37" s="43">
        <v>43</v>
      </c>
      <c r="AR37" s="43">
        <v>44</v>
      </c>
      <c r="AS37" s="43">
        <v>45</v>
      </c>
      <c r="AT37" s="43">
        <v>46</v>
      </c>
      <c r="AU37" s="43">
        <v>47</v>
      </c>
      <c r="AV37" s="43">
        <v>48</v>
      </c>
      <c r="AW37" s="43">
        <v>50</v>
      </c>
      <c r="AX37" s="43">
        <v>51</v>
      </c>
      <c r="AY37" s="43">
        <v>52</v>
      </c>
      <c r="AZ37" s="43"/>
      <c r="BA37" s="43">
        <v>53</v>
      </c>
      <c r="BB37" s="43">
        <v>54</v>
      </c>
      <c r="BC37" s="43">
        <v>55</v>
      </c>
    </row>
    <row r="38" spans="2:55" ht="15.75" thickTop="1" x14ac:dyDescent="0.25">
      <c r="B38" s="87">
        <v>26</v>
      </c>
      <c r="C38" s="73" t="s">
        <v>45</v>
      </c>
      <c r="D38" s="74">
        <v>39</v>
      </c>
      <c r="E38" s="76">
        <v>1983</v>
      </c>
      <c r="F38" s="76" t="s">
        <v>46</v>
      </c>
      <c r="G38" s="76">
        <v>2</v>
      </c>
      <c r="H38" s="76" t="s">
        <v>56</v>
      </c>
      <c r="I38" s="83">
        <f>W38</f>
        <v>300.60000000000002</v>
      </c>
      <c r="J38" s="83">
        <v>2466</v>
      </c>
      <c r="K38" s="83">
        <f t="shared" ref="K38:K67" si="8">L38+R38+S38</f>
        <v>614.5</v>
      </c>
      <c r="L38" s="89">
        <v>564.9</v>
      </c>
      <c r="M38" s="90">
        <v>48.7</v>
      </c>
      <c r="N38" s="79">
        <v>12</v>
      </c>
      <c r="O38" s="74">
        <v>1</v>
      </c>
      <c r="P38" s="74">
        <v>3</v>
      </c>
      <c r="Q38" s="77">
        <v>2</v>
      </c>
      <c r="R38" s="83">
        <v>49.6</v>
      </c>
      <c r="S38" s="83">
        <f t="shared" ref="S38:S73" si="9">SUM(T38:U38)</f>
        <v>0</v>
      </c>
      <c r="T38" s="83"/>
      <c r="U38" s="83"/>
      <c r="V38" s="83">
        <v>300.60000000000002</v>
      </c>
      <c r="W38" s="83">
        <v>300.60000000000002</v>
      </c>
      <c r="X38" s="80" t="s">
        <v>48</v>
      </c>
      <c r="Y38" s="80" t="s">
        <v>49</v>
      </c>
      <c r="Z38" s="91" t="s">
        <v>50</v>
      </c>
      <c r="AA38" s="91" t="s">
        <v>50</v>
      </c>
      <c r="AB38" s="91" t="s">
        <v>50</v>
      </c>
      <c r="AC38" s="91" t="s">
        <v>58</v>
      </c>
      <c r="AD38" s="76" t="s">
        <v>51</v>
      </c>
      <c r="AE38" s="76" t="s">
        <v>52</v>
      </c>
      <c r="AF38" s="76" t="s">
        <v>53</v>
      </c>
      <c r="AG38" s="92">
        <v>349</v>
      </c>
      <c r="AH38" s="92">
        <v>96</v>
      </c>
      <c r="AI38" s="217">
        <v>75</v>
      </c>
      <c r="AJ38" s="220">
        <v>396</v>
      </c>
      <c r="AK38" s="217">
        <v>32</v>
      </c>
      <c r="AL38" s="93">
        <v>13.01</v>
      </c>
      <c r="AM38" s="85">
        <v>3</v>
      </c>
      <c r="AN38" s="94"/>
      <c r="AO38" s="95">
        <v>2.5</v>
      </c>
      <c r="AP38" s="94">
        <v>7.64</v>
      </c>
      <c r="AQ38" s="109">
        <v>1769.42</v>
      </c>
      <c r="AR38" s="94"/>
      <c r="AS38" s="94">
        <v>18.79</v>
      </c>
      <c r="AT38" s="94">
        <v>31.17</v>
      </c>
      <c r="AU38" s="94">
        <v>167.62</v>
      </c>
      <c r="AV38" s="94">
        <v>3.94</v>
      </c>
      <c r="AW38" s="85">
        <v>12321.9</v>
      </c>
      <c r="AX38" s="85">
        <v>10164.959999999999</v>
      </c>
      <c r="AY38" s="57">
        <v>0</v>
      </c>
      <c r="AZ38" s="243">
        <v>13095.36</v>
      </c>
      <c r="BA38" s="70" t="s">
        <v>93</v>
      </c>
      <c r="BB38" s="73" t="s">
        <v>45</v>
      </c>
      <c r="BC38" s="74">
        <v>39</v>
      </c>
    </row>
    <row r="39" spans="2:55" x14ac:dyDescent="0.25">
      <c r="B39" s="87">
        <v>27</v>
      </c>
      <c r="C39" s="73" t="s">
        <v>45</v>
      </c>
      <c r="D39" s="74">
        <v>40</v>
      </c>
      <c r="E39" s="76">
        <v>1985</v>
      </c>
      <c r="F39" s="76" t="s">
        <v>46</v>
      </c>
      <c r="G39" s="76">
        <v>2</v>
      </c>
      <c r="H39" s="76" t="s">
        <v>56</v>
      </c>
      <c r="I39" s="83">
        <f>W39</f>
        <v>337.4</v>
      </c>
      <c r="J39" s="83">
        <v>1054</v>
      </c>
      <c r="K39" s="83">
        <f t="shared" si="8"/>
        <v>652.70000000000005</v>
      </c>
      <c r="L39" s="89">
        <f>603.1-S39</f>
        <v>603.1</v>
      </c>
      <c r="M39" s="90">
        <v>0</v>
      </c>
      <c r="N39" s="79">
        <v>12</v>
      </c>
      <c r="O39" s="74">
        <v>0</v>
      </c>
      <c r="P39" s="74"/>
      <c r="Q39" s="76">
        <v>2</v>
      </c>
      <c r="R39" s="83">
        <v>49.6</v>
      </c>
      <c r="S39" s="83">
        <f t="shared" si="9"/>
        <v>0</v>
      </c>
      <c r="T39" s="83"/>
      <c r="U39" s="83"/>
      <c r="V39" s="83"/>
      <c r="W39" s="83">
        <v>337.4</v>
      </c>
      <c r="X39" s="80" t="s">
        <v>48</v>
      </c>
      <c r="Y39" s="80" t="s">
        <v>49</v>
      </c>
      <c r="Z39" s="91" t="s">
        <v>50</v>
      </c>
      <c r="AA39" s="91" t="s">
        <v>50</v>
      </c>
      <c r="AB39" s="91" t="s">
        <v>50</v>
      </c>
      <c r="AC39" s="91" t="s">
        <v>58</v>
      </c>
      <c r="AD39" s="76" t="s">
        <v>51</v>
      </c>
      <c r="AE39" s="76" t="s">
        <v>52</v>
      </c>
      <c r="AF39" s="76" t="s">
        <v>53</v>
      </c>
      <c r="AG39" s="92">
        <v>349</v>
      </c>
      <c r="AH39" s="92">
        <v>96</v>
      </c>
      <c r="AI39" s="217">
        <v>74.5</v>
      </c>
      <c r="AJ39" s="217">
        <v>396</v>
      </c>
      <c r="AK39" s="217">
        <v>30</v>
      </c>
      <c r="AL39" s="219">
        <v>13.01</v>
      </c>
      <c r="AM39" s="85">
        <v>3</v>
      </c>
      <c r="AN39" s="94"/>
      <c r="AO39" s="95">
        <v>2.5</v>
      </c>
      <c r="AP39" s="94"/>
      <c r="AQ39" s="109">
        <v>1769.42</v>
      </c>
      <c r="AR39" s="94"/>
      <c r="AS39" s="108">
        <v>18.79</v>
      </c>
      <c r="AT39" s="108">
        <v>31.17</v>
      </c>
      <c r="AU39" s="108">
        <v>167.62</v>
      </c>
      <c r="AV39" s="108">
        <v>3.94</v>
      </c>
      <c r="AW39" s="85">
        <v>12683.82</v>
      </c>
      <c r="AX39" s="85">
        <v>10673.5</v>
      </c>
      <c r="AY39" s="71">
        <v>1561.82</v>
      </c>
      <c r="AZ39" s="70">
        <v>8088.87</v>
      </c>
      <c r="BA39" s="70" t="s">
        <v>93</v>
      </c>
      <c r="BB39" s="73" t="s">
        <v>45</v>
      </c>
      <c r="BC39" s="74">
        <v>40</v>
      </c>
    </row>
    <row r="40" spans="2:55" x14ac:dyDescent="0.25">
      <c r="B40" s="87">
        <v>28</v>
      </c>
      <c r="C40" s="73" t="s">
        <v>45</v>
      </c>
      <c r="D40" s="74">
        <v>41</v>
      </c>
      <c r="E40" s="76">
        <v>1983</v>
      </c>
      <c r="F40" s="76" t="s">
        <v>46</v>
      </c>
      <c r="G40" s="76">
        <v>2</v>
      </c>
      <c r="H40" s="76" t="s">
        <v>56</v>
      </c>
      <c r="I40" s="83">
        <f>K40*489/777.2</f>
        <v>390.78474009264016</v>
      </c>
      <c r="J40" s="83">
        <f>K40*J39/K39</f>
        <v>1002.9713497778456</v>
      </c>
      <c r="K40" s="83">
        <f t="shared" si="8"/>
        <v>621.09999999999991</v>
      </c>
      <c r="L40" s="89">
        <v>570.79999999999995</v>
      </c>
      <c r="M40" s="90">
        <v>0</v>
      </c>
      <c r="N40" s="79">
        <v>12</v>
      </c>
      <c r="O40" s="74">
        <v>0</v>
      </c>
      <c r="P40" s="74"/>
      <c r="Q40" s="76">
        <v>2</v>
      </c>
      <c r="R40" s="83">
        <v>50.3</v>
      </c>
      <c r="S40" s="83">
        <f t="shared" si="9"/>
        <v>0</v>
      </c>
      <c r="T40" s="83"/>
      <c r="U40" s="83"/>
      <c r="V40" s="112"/>
      <c r="W40" s="112">
        <v>850</v>
      </c>
      <c r="X40" s="80" t="s">
        <v>48</v>
      </c>
      <c r="Y40" s="80" t="s">
        <v>49</v>
      </c>
      <c r="Z40" s="91" t="s">
        <v>50</v>
      </c>
      <c r="AA40" s="91" t="s">
        <v>50</v>
      </c>
      <c r="AB40" s="91" t="s">
        <v>50</v>
      </c>
      <c r="AC40" s="91" t="s">
        <v>58</v>
      </c>
      <c r="AD40" s="76" t="s">
        <v>51</v>
      </c>
      <c r="AE40" s="76" t="s">
        <v>52</v>
      </c>
      <c r="AF40" s="76" t="s">
        <v>53</v>
      </c>
      <c r="AG40" s="92">
        <v>349</v>
      </c>
      <c r="AH40" s="92">
        <v>96</v>
      </c>
      <c r="AI40" s="217">
        <v>74.5</v>
      </c>
      <c r="AJ40" s="217">
        <v>396</v>
      </c>
      <c r="AK40" s="217">
        <v>32</v>
      </c>
      <c r="AL40" s="113">
        <v>9.31</v>
      </c>
      <c r="AM40" s="85">
        <v>3</v>
      </c>
      <c r="AN40" s="85"/>
      <c r="AO40" s="95">
        <v>2.5</v>
      </c>
      <c r="AP40" s="94"/>
      <c r="AQ40" s="109">
        <v>1769.42</v>
      </c>
      <c r="AR40" s="94"/>
      <c r="AS40" s="108">
        <v>18.79</v>
      </c>
      <c r="AT40" s="108">
        <v>31.17</v>
      </c>
      <c r="AU40" s="108">
        <v>167.62</v>
      </c>
      <c r="AV40" s="108">
        <v>3.94</v>
      </c>
      <c r="AW40" s="85">
        <v>12503.4</v>
      </c>
      <c r="AX40" s="85">
        <v>9194.08</v>
      </c>
      <c r="AY40" s="71">
        <v>0</v>
      </c>
      <c r="AZ40" s="70">
        <v>12102.28</v>
      </c>
      <c r="BA40" s="70" t="s">
        <v>93</v>
      </c>
      <c r="BB40" s="73" t="s">
        <v>45</v>
      </c>
      <c r="BC40" s="74">
        <v>41</v>
      </c>
    </row>
    <row r="41" spans="2:55" x14ac:dyDescent="0.25">
      <c r="B41" s="87">
        <v>29</v>
      </c>
      <c r="C41" s="73" t="s">
        <v>45</v>
      </c>
      <c r="D41" s="74">
        <v>42</v>
      </c>
      <c r="E41" s="76">
        <v>1985</v>
      </c>
      <c r="F41" s="76" t="s">
        <v>46</v>
      </c>
      <c r="G41" s="76">
        <v>2</v>
      </c>
      <c r="H41" s="76" t="s">
        <v>56</v>
      </c>
      <c r="I41" s="83">
        <f>W41</f>
        <v>296.59999999999997</v>
      </c>
      <c r="J41" s="83">
        <v>2674</v>
      </c>
      <c r="K41" s="83">
        <f t="shared" si="8"/>
        <v>643.19999999999993</v>
      </c>
      <c r="L41" s="89">
        <f>592.9-S41</f>
        <v>592.9</v>
      </c>
      <c r="M41" s="90">
        <v>0</v>
      </c>
      <c r="N41" s="79">
        <v>12</v>
      </c>
      <c r="O41" s="74">
        <v>0</v>
      </c>
      <c r="P41" s="74"/>
      <c r="Q41" s="76">
        <v>2</v>
      </c>
      <c r="R41" s="83">
        <v>50.3</v>
      </c>
      <c r="S41" s="83">
        <f t="shared" si="9"/>
        <v>0</v>
      </c>
      <c r="T41" s="83"/>
      <c r="U41" s="83"/>
      <c r="V41" s="83"/>
      <c r="W41" s="83">
        <f>50.6+2.9+12.1+62.2+61.7+51.7+12.1+43.3</f>
        <v>296.59999999999997</v>
      </c>
      <c r="X41" s="80" t="s">
        <v>48</v>
      </c>
      <c r="Y41" s="80" t="s">
        <v>49</v>
      </c>
      <c r="Z41" s="91" t="s">
        <v>50</v>
      </c>
      <c r="AA41" s="91" t="s">
        <v>50</v>
      </c>
      <c r="AB41" s="91" t="s">
        <v>50</v>
      </c>
      <c r="AC41" s="91" t="s">
        <v>58</v>
      </c>
      <c r="AD41" s="76" t="s">
        <v>51</v>
      </c>
      <c r="AE41" s="76" t="s">
        <v>52</v>
      </c>
      <c r="AF41" s="76" t="s">
        <v>53</v>
      </c>
      <c r="AG41" s="92">
        <v>349</v>
      </c>
      <c r="AH41" s="92">
        <v>96</v>
      </c>
      <c r="AI41" s="217">
        <v>75</v>
      </c>
      <c r="AJ41" s="217">
        <v>396</v>
      </c>
      <c r="AK41" s="217">
        <v>30</v>
      </c>
      <c r="AL41" s="113">
        <v>13.01</v>
      </c>
      <c r="AM41" s="85">
        <v>3</v>
      </c>
      <c r="AN41" s="94"/>
      <c r="AO41" s="95">
        <v>2.5</v>
      </c>
      <c r="AP41" s="94"/>
      <c r="AQ41" s="109">
        <v>1769.42</v>
      </c>
      <c r="AR41" s="94"/>
      <c r="AS41" s="108">
        <v>18.79</v>
      </c>
      <c r="AT41" s="108">
        <v>31.17</v>
      </c>
      <c r="AU41" s="108">
        <v>167.62</v>
      </c>
      <c r="AV41" s="108">
        <v>3.94</v>
      </c>
      <c r="AW41" s="85">
        <v>12356.11</v>
      </c>
      <c r="AX41" s="85">
        <v>10254</v>
      </c>
      <c r="AY41" s="71">
        <v>0</v>
      </c>
      <c r="AZ41" s="70">
        <v>17624.3</v>
      </c>
      <c r="BA41" s="70" t="s">
        <v>93</v>
      </c>
      <c r="BB41" s="73" t="s">
        <v>45</v>
      </c>
      <c r="BC41" s="74">
        <v>42</v>
      </c>
    </row>
    <row r="42" spans="2:55" x14ac:dyDescent="0.25">
      <c r="B42" s="87">
        <v>30</v>
      </c>
      <c r="C42" s="73" t="s">
        <v>45</v>
      </c>
      <c r="D42" s="74">
        <v>43</v>
      </c>
      <c r="E42" s="76">
        <v>2001</v>
      </c>
      <c r="F42" s="76" t="s">
        <v>46</v>
      </c>
      <c r="G42" s="76">
        <v>5</v>
      </c>
      <c r="H42" s="76" t="s">
        <v>59</v>
      </c>
      <c r="I42" s="83">
        <f>K42*1110/2836.5</f>
        <v>1210.9233209941829</v>
      </c>
      <c r="J42" s="83">
        <v>14665</v>
      </c>
      <c r="K42" s="83">
        <f t="shared" si="8"/>
        <v>3094.3999999999996</v>
      </c>
      <c r="L42" s="89">
        <v>2744.2</v>
      </c>
      <c r="M42" s="90">
        <v>78.099999999999994</v>
      </c>
      <c r="N42" s="79">
        <v>30</v>
      </c>
      <c r="O42" s="74">
        <v>1</v>
      </c>
      <c r="P42" s="74">
        <v>13</v>
      </c>
      <c r="Q42" s="76">
        <v>3</v>
      </c>
      <c r="R42" s="83">
        <v>350.2</v>
      </c>
      <c r="S42" s="83">
        <f t="shared" si="9"/>
        <v>0</v>
      </c>
      <c r="T42" s="83"/>
      <c r="U42" s="83"/>
      <c r="V42" s="83"/>
      <c r="W42" s="83">
        <v>599.29999999999995</v>
      </c>
      <c r="X42" s="80" t="s">
        <v>48</v>
      </c>
      <c r="Y42" s="80" t="s">
        <v>49</v>
      </c>
      <c r="Z42" s="91" t="s">
        <v>50</v>
      </c>
      <c r="AA42" s="91" t="s">
        <v>50</v>
      </c>
      <c r="AB42" s="91" t="s">
        <v>50</v>
      </c>
      <c r="AC42" s="91" t="s">
        <v>50</v>
      </c>
      <c r="AD42" s="76" t="s">
        <v>51</v>
      </c>
      <c r="AE42" s="76" t="s">
        <v>52</v>
      </c>
      <c r="AF42" s="76" t="s">
        <v>53</v>
      </c>
      <c r="AG42" s="92">
        <v>749</v>
      </c>
      <c r="AH42" s="92">
        <v>297</v>
      </c>
      <c r="AI42" s="217">
        <v>170</v>
      </c>
      <c r="AJ42" s="217">
        <v>2550</v>
      </c>
      <c r="AK42" s="217">
        <v>14</v>
      </c>
      <c r="AL42" s="111">
        <v>12.25</v>
      </c>
      <c r="AM42" s="85">
        <v>1</v>
      </c>
      <c r="AN42" s="94"/>
      <c r="AO42" s="95">
        <v>2.5</v>
      </c>
      <c r="AP42" s="94">
        <v>7.94</v>
      </c>
      <c r="AQ42" s="109">
        <v>1769.42</v>
      </c>
      <c r="AR42" s="94"/>
      <c r="AS42" s="108">
        <v>18.79</v>
      </c>
      <c r="AT42" s="108">
        <v>31.17</v>
      </c>
      <c r="AU42" s="108">
        <v>167.62</v>
      </c>
      <c r="AV42" s="108">
        <v>3.94</v>
      </c>
      <c r="AW42" s="85">
        <v>50126.720000000001</v>
      </c>
      <c r="AX42" s="85">
        <v>47054.66</v>
      </c>
      <c r="AY42" s="71">
        <v>19492.740000000002</v>
      </c>
      <c r="AZ42" s="70">
        <v>107272.31</v>
      </c>
      <c r="BA42" s="70" t="s">
        <v>93</v>
      </c>
      <c r="BB42" s="73" t="s">
        <v>45</v>
      </c>
      <c r="BC42" s="74">
        <v>43</v>
      </c>
    </row>
    <row r="43" spans="2:55" ht="22.5" x14ac:dyDescent="0.25">
      <c r="B43" s="87">
        <v>31</v>
      </c>
      <c r="C43" s="73" t="s">
        <v>45</v>
      </c>
      <c r="D43" s="74">
        <v>44</v>
      </c>
      <c r="E43" s="76">
        <v>2001</v>
      </c>
      <c r="F43" s="76" t="s">
        <v>46</v>
      </c>
      <c r="G43" s="76">
        <v>5</v>
      </c>
      <c r="H43" s="76" t="s">
        <v>59</v>
      </c>
      <c r="I43" s="83">
        <f>K43*1110/2836.5</f>
        <v>1308.2855631940774</v>
      </c>
      <c r="J43" s="83">
        <v>14474</v>
      </c>
      <c r="K43" s="83">
        <f t="shared" si="8"/>
        <v>3343.2000000000003</v>
      </c>
      <c r="L43" s="89">
        <v>2785.4</v>
      </c>
      <c r="M43" s="90">
        <v>0</v>
      </c>
      <c r="N43" s="79">
        <v>28</v>
      </c>
      <c r="O43" s="74">
        <v>0</v>
      </c>
      <c r="P43" s="74"/>
      <c r="Q43" s="76">
        <v>3</v>
      </c>
      <c r="R43" s="83">
        <v>346.3</v>
      </c>
      <c r="S43" s="100">
        <f t="shared" si="9"/>
        <v>211.5</v>
      </c>
      <c r="T43" s="100">
        <v>211.5</v>
      </c>
      <c r="U43" s="100">
        <v>0</v>
      </c>
      <c r="V43" s="83">
        <v>211.5</v>
      </c>
      <c r="W43" s="83">
        <v>604.1</v>
      </c>
      <c r="X43" s="80" t="s">
        <v>48</v>
      </c>
      <c r="Y43" s="80" t="s">
        <v>49</v>
      </c>
      <c r="Z43" s="91" t="s">
        <v>50</v>
      </c>
      <c r="AA43" s="91" t="s">
        <v>50</v>
      </c>
      <c r="AB43" s="91" t="s">
        <v>50</v>
      </c>
      <c r="AC43" s="91" t="s">
        <v>50</v>
      </c>
      <c r="AD43" s="76" t="s">
        <v>51</v>
      </c>
      <c r="AE43" s="76" t="s">
        <v>52</v>
      </c>
      <c r="AF43" s="76" t="s">
        <v>53</v>
      </c>
      <c r="AG43" s="92">
        <v>749</v>
      </c>
      <c r="AH43" s="92">
        <v>297</v>
      </c>
      <c r="AI43" s="217">
        <v>172</v>
      </c>
      <c r="AJ43" s="217">
        <v>2550</v>
      </c>
      <c r="AK43" s="217">
        <v>14</v>
      </c>
      <c r="AL43" s="93">
        <v>10.4</v>
      </c>
      <c r="AM43" s="85">
        <f>AM$9</f>
        <v>0</v>
      </c>
      <c r="AN43" s="94"/>
      <c r="AO43" s="95">
        <v>2.5</v>
      </c>
      <c r="AP43" s="94"/>
      <c r="AQ43" s="109">
        <v>1769.42</v>
      </c>
      <c r="AR43" s="94"/>
      <c r="AS43" s="108">
        <v>18.79</v>
      </c>
      <c r="AT43" s="108">
        <v>31.17</v>
      </c>
      <c r="AU43" s="108">
        <v>167.62</v>
      </c>
      <c r="AV43" s="108">
        <v>3.94</v>
      </c>
      <c r="AW43" s="85">
        <v>0</v>
      </c>
      <c r="AX43" s="85">
        <v>9076</v>
      </c>
      <c r="AY43" s="71">
        <v>7500.85</v>
      </c>
      <c r="AZ43" s="70">
        <v>13549</v>
      </c>
      <c r="BA43" s="250" t="s">
        <v>94</v>
      </c>
      <c r="BB43" s="73" t="s">
        <v>45</v>
      </c>
      <c r="BC43" s="74">
        <v>44</v>
      </c>
    </row>
    <row r="44" spans="2:55" x14ac:dyDescent="0.25">
      <c r="B44" s="87">
        <v>32</v>
      </c>
      <c r="C44" s="73" t="s">
        <v>45</v>
      </c>
      <c r="D44" s="74">
        <v>45</v>
      </c>
      <c r="E44" s="76">
        <v>2001</v>
      </c>
      <c r="F44" s="76" t="s">
        <v>46</v>
      </c>
      <c r="G44" s="76">
        <v>5</v>
      </c>
      <c r="H44" s="76" t="s">
        <v>59</v>
      </c>
      <c r="I44" s="83">
        <f>K44*1110/2836.5</f>
        <v>1241.9947117927022</v>
      </c>
      <c r="J44" s="83">
        <v>16928</v>
      </c>
      <c r="K44" s="83">
        <f t="shared" si="8"/>
        <v>3173.8</v>
      </c>
      <c r="L44" s="89">
        <v>2716.1</v>
      </c>
      <c r="M44" s="90">
        <v>0</v>
      </c>
      <c r="N44" s="79">
        <v>30</v>
      </c>
      <c r="O44" s="74">
        <v>0</v>
      </c>
      <c r="P44" s="74"/>
      <c r="Q44" s="76">
        <v>3</v>
      </c>
      <c r="R44" s="83">
        <v>354.8</v>
      </c>
      <c r="S44" s="100">
        <f t="shared" si="9"/>
        <v>102.9</v>
      </c>
      <c r="T44" s="100">
        <v>102.9</v>
      </c>
      <c r="U44" s="100">
        <v>0</v>
      </c>
      <c r="V44" s="83">
        <v>102.9</v>
      </c>
      <c r="W44" s="83">
        <v>613</v>
      </c>
      <c r="X44" s="80" t="s">
        <v>48</v>
      </c>
      <c r="Y44" s="80" t="s">
        <v>49</v>
      </c>
      <c r="Z44" s="91" t="s">
        <v>50</v>
      </c>
      <c r="AA44" s="91" t="s">
        <v>50</v>
      </c>
      <c r="AB44" s="91" t="s">
        <v>50</v>
      </c>
      <c r="AC44" s="91" t="s">
        <v>50</v>
      </c>
      <c r="AD44" s="76" t="s">
        <v>51</v>
      </c>
      <c r="AE44" s="76" t="s">
        <v>52</v>
      </c>
      <c r="AF44" s="76" t="s">
        <v>53</v>
      </c>
      <c r="AG44" s="92">
        <v>749</v>
      </c>
      <c r="AH44" s="92">
        <v>297</v>
      </c>
      <c r="AI44" s="217">
        <v>172</v>
      </c>
      <c r="AJ44" s="217">
        <v>2550</v>
      </c>
      <c r="AK44" s="217">
        <v>14</v>
      </c>
      <c r="AL44" s="93">
        <v>12.25</v>
      </c>
      <c r="AM44" s="85">
        <v>3</v>
      </c>
      <c r="AN44" s="94"/>
      <c r="AO44" s="95">
        <v>2.5</v>
      </c>
      <c r="AP44" s="94"/>
      <c r="AQ44" s="109">
        <v>1769.42</v>
      </c>
      <c r="AR44" s="94"/>
      <c r="AS44" s="108">
        <v>18.79</v>
      </c>
      <c r="AT44" s="108">
        <v>31.17</v>
      </c>
      <c r="AU44" s="108">
        <v>167.62</v>
      </c>
      <c r="AV44" s="108">
        <v>3.94</v>
      </c>
      <c r="AW44" s="85">
        <v>58944.22</v>
      </c>
      <c r="AX44" s="85">
        <v>49182.15</v>
      </c>
      <c r="AY44" s="71">
        <v>0</v>
      </c>
      <c r="AZ44" s="70">
        <v>156029.04999999999</v>
      </c>
      <c r="BA44" s="70" t="s">
        <v>93</v>
      </c>
      <c r="BB44" s="73" t="s">
        <v>45</v>
      </c>
      <c r="BC44" s="74">
        <v>45</v>
      </c>
    </row>
    <row r="45" spans="2:55" x14ac:dyDescent="0.25">
      <c r="B45" s="87">
        <v>33</v>
      </c>
      <c r="C45" s="73" t="s">
        <v>45</v>
      </c>
      <c r="D45" s="74">
        <v>46</v>
      </c>
      <c r="E45" s="76">
        <v>1996</v>
      </c>
      <c r="F45" s="76" t="s">
        <v>46</v>
      </c>
      <c r="G45" s="76">
        <v>5</v>
      </c>
      <c r="H45" s="76" t="s">
        <v>56</v>
      </c>
      <c r="I45" s="83">
        <f>W45</f>
        <v>1262</v>
      </c>
      <c r="J45" s="83">
        <f>14135+8809</f>
        <v>22944</v>
      </c>
      <c r="K45" s="83">
        <f t="shared" si="8"/>
        <v>6140.9000000000005</v>
      </c>
      <c r="L45" s="89">
        <v>5424.1</v>
      </c>
      <c r="M45" s="90">
        <v>167.5</v>
      </c>
      <c r="N45" s="79">
        <v>110</v>
      </c>
      <c r="O45" s="74">
        <v>3</v>
      </c>
      <c r="P45" s="74">
        <v>299</v>
      </c>
      <c r="Q45" s="76">
        <v>8</v>
      </c>
      <c r="R45" s="112">
        <v>716.8</v>
      </c>
      <c r="S45" s="83">
        <f t="shared" si="9"/>
        <v>0</v>
      </c>
      <c r="T45" s="112"/>
      <c r="U45" s="112"/>
      <c r="V45" s="83">
        <f>W45+(76.6-13.9)</f>
        <v>1324.7</v>
      </c>
      <c r="W45" s="83">
        <f>767.3+494.7</f>
        <v>1262</v>
      </c>
      <c r="X45" s="80" t="s">
        <v>48</v>
      </c>
      <c r="Y45" s="80" t="s">
        <v>49</v>
      </c>
      <c r="Z45" s="91" t="s">
        <v>50</v>
      </c>
      <c r="AA45" s="91" t="s">
        <v>50</v>
      </c>
      <c r="AB45" s="91" t="s">
        <v>50</v>
      </c>
      <c r="AC45" s="91" t="s">
        <v>50</v>
      </c>
      <c r="AD45" s="76" t="s">
        <v>51</v>
      </c>
      <c r="AE45" s="76" t="s">
        <v>52</v>
      </c>
      <c r="AF45" s="76" t="s">
        <v>53</v>
      </c>
      <c r="AG45" s="92">
        <v>510</v>
      </c>
      <c r="AH45" s="92">
        <v>918</v>
      </c>
      <c r="AI45" s="217">
        <v>240</v>
      </c>
      <c r="AJ45" s="217">
        <v>4680</v>
      </c>
      <c r="AK45" s="217">
        <v>19</v>
      </c>
      <c r="AL45" s="93">
        <v>13.38</v>
      </c>
      <c r="AM45" s="85">
        <v>4</v>
      </c>
      <c r="AN45" s="94"/>
      <c r="AO45" s="95">
        <v>2.5</v>
      </c>
      <c r="AP45" s="94">
        <v>7.94</v>
      </c>
      <c r="AQ45" s="109">
        <v>1769.42</v>
      </c>
      <c r="AR45" s="94"/>
      <c r="AS45" s="108">
        <v>18.79</v>
      </c>
      <c r="AT45" s="108">
        <v>31.17</v>
      </c>
      <c r="AU45" s="108">
        <v>167.62</v>
      </c>
      <c r="AV45" s="108">
        <v>3.94</v>
      </c>
      <c r="AW45" s="85">
        <v>154822.09</v>
      </c>
      <c r="AX45" s="85">
        <v>122301.1</v>
      </c>
      <c r="AY45" s="71">
        <v>134907.88</v>
      </c>
      <c r="AZ45" s="70">
        <v>11356.65</v>
      </c>
      <c r="BA45" s="70" t="s">
        <v>93</v>
      </c>
      <c r="BB45" s="73" t="s">
        <v>45</v>
      </c>
      <c r="BC45" s="74">
        <v>46</v>
      </c>
    </row>
    <row r="46" spans="2:55" x14ac:dyDescent="0.25">
      <c r="B46" s="87">
        <v>34</v>
      </c>
      <c r="C46" s="114" t="s">
        <v>60</v>
      </c>
      <c r="D46" s="74">
        <v>1</v>
      </c>
      <c r="E46" s="76">
        <v>1979</v>
      </c>
      <c r="F46" s="76" t="s">
        <v>46</v>
      </c>
      <c r="G46" s="76">
        <v>5</v>
      </c>
      <c r="H46" s="76" t="s">
        <v>56</v>
      </c>
      <c r="I46" s="83">
        <f>W46</f>
        <v>380.2</v>
      </c>
      <c r="J46" s="83">
        <v>7484</v>
      </c>
      <c r="K46" s="83">
        <f t="shared" si="8"/>
        <v>1931.4</v>
      </c>
      <c r="L46" s="89">
        <v>1715.9</v>
      </c>
      <c r="M46" s="90">
        <v>39.6</v>
      </c>
      <c r="N46" s="79">
        <v>39</v>
      </c>
      <c r="O46" s="74">
        <v>1</v>
      </c>
      <c r="P46" s="74">
        <v>3</v>
      </c>
      <c r="Q46" s="76">
        <v>2</v>
      </c>
      <c r="R46" s="83">
        <v>176.2</v>
      </c>
      <c r="S46" s="83">
        <f t="shared" si="9"/>
        <v>39.299999999999997</v>
      </c>
      <c r="T46" s="83">
        <v>39.299999999999997</v>
      </c>
      <c r="U46" s="83">
        <v>0</v>
      </c>
      <c r="V46" s="83"/>
      <c r="W46" s="83">
        <v>380.2</v>
      </c>
      <c r="X46" s="80" t="s">
        <v>48</v>
      </c>
      <c r="Y46" s="80" t="s">
        <v>49</v>
      </c>
      <c r="Z46" s="91" t="s">
        <v>50</v>
      </c>
      <c r="AA46" s="91" t="s">
        <v>50</v>
      </c>
      <c r="AB46" s="91" t="s">
        <v>50</v>
      </c>
      <c r="AC46" s="91" t="s">
        <v>50</v>
      </c>
      <c r="AD46" s="76" t="s">
        <v>51</v>
      </c>
      <c r="AE46" s="76" t="s">
        <v>52</v>
      </c>
      <c r="AF46" s="76" t="s">
        <v>53</v>
      </c>
      <c r="AG46" s="92">
        <v>580</v>
      </c>
      <c r="AH46" s="92">
        <v>515</v>
      </c>
      <c r="AI46" s="217">
        <v>120</v>
      </c>
      <c r="AJ46" s="217">
        <v>1200</v>
      </c>
      <c r="AK46" s="217">
        <v>24</v>
      </c>
      <c r="AL46" s="93">
        <v>13.21</v>
      </c>
      <c r="AM46" s="85">
        <v>3</v>
      </c>
      <c r="AN46" s="94"/>
      <c r="AO46" s="95">
        <v>2.5</v>
      </c>
      <c r="AP46" s="94">
        <v>7.64</v>
      </c>
      <c r="AQ46" s="109">
        <v>1769.42</v>
      </c>
      <c r="AR46" s="94"/>
      <c r="AS46" s="108">
        <v>18.79</v>
      </c>
      <c r="AT46" s="108">
        <v>31.17</v>
      </c>
      <c r="AU46" s="108">
        <v>167.62</v>
      </c>
      <c r="AV46" s="108">
        <v>3.94</v>
      </c>
      <c r="AW46" s="85">
        <v>36420.910000000003</v>
      </c>
      <c r="AX46" s="85">
        <v>28505.85</v>
      </c>
      <c r="AY46" s="71">
        <v>0</v>
      </c>
      <c r="AZ46" s="70">
        <v>33266.54</v>
      </c>
      <c r="BA46" s="70" t="s">
        <v>93</v>
      </c>
      <c r="BB46" s="114" t="s">
        <v>60</v>
      </c>
      <c r="BC46" s="74">
        <v>1</v>
      </c>
    </row>
    <row r="47" spans="2:55" x14ac:dyDescent="0.25">
      <c r="B47" s="87">
        <v>35</v>
      </c>
      <c r="C47" s="115" t="s">
        <v>60</v>
      </c>
      <c r="D47" s="74">
        <v>2</v>
      </c>
      <c r="E47" s="76">
        <v>1974</v>
      </c>
      <c r="F47" s="76" t="s">
        <v>61</v>
      </c>
      <c r="G47" s="76">
        <v>5</v>
      </c>
      <c r="H47" s="76" t="s">
        <v>56</v>
      </c>
      <c r="I47" s="83">
        <f>W47</f>
        <v>814.4</v>
      </c>
      <c r="J47" s="83">
        <v>15689</v>
      </c>
      <c r="K47" s="83">
        <f t="shared" si="8"/>
        <v>4435.3</v>
      </c>
      <c r="L47" s="89">
        <v>3914.7</v>
      </c>
      <c r="M47" s="90">
        <v>201</v>
      </c>
      <c r="N47" s="79">
        <v>90</v>
      </c>
      <c r="O47" s="74">
        <v>6</v>
      </c>
      <c r="P47" s="74">
        <v>38</v>
      </c>
      <c r="Q47" s="76">
        <v>6</v>
      </c>
      <c r="R47" s="83">
        <v>520.6</v>
      </c>
      <c r="S47" s="83">
        <f t="shared" si="9"/>
        <v>0</v>
      </c>
      <c r="T47" s="83"/>
      <c r="U47" s="83"/>
      <c r="V47" s="83"/>
      <c r="W47" s="83">
        <v>814.4</v>
      </c>
      <c r="X47" s="80" t="s">
        <v>48</v>
      </c>
      <c r="Y47" s="80" t="s">
        <v>49</v>
      </c>
      <c r="Z47" s="91" t="s">
        <v>50</v>
      </c>
      <c r="AA47" s="91" t="s">
        <v>50</v>
      </c>
      <c r="AB47" s="91" t="s">
        <v>50</v>
      </c>
      <c r="AC47" s="91" t="s">
        <v>50</v>
      </c>
      <c r="AD47" s="76" t="s">
        <v>51</v>
      </c>
      <c r="AE47" s="76" t="s">
        <v>52</v>
      </c>
      <c r="AF47" s="76" t="s">
        <v>53</v>
      </c>
      <c r="AG47" s="92">
        <v>985</v>
      </c>
      <c r="AH47" s="92">
        <v>534</v>
      </c>
      <c r="AI47" s="217">
        <v>120</v>
      </c>
      <c r="AJ47" s="217">
        <v>1200</v>
      </c>
      <c r="AK47" s="217">
        <v>41</v>
      </c>
      <c r="AL47" s="93">
        <v>11</v>
      </c>
      <c r="AM47" s="85">
        <v>3</v>
      </c>
      <c r="AN47" s="94"/>
      <c r="AO47" s="95">
        <v>2.5</v>
      </c>
      <c r="AP47" s="94">
        <v>7.03</v>
      </c>
      <c r="AQ47" s="109">
        <v>1769.42</v>
      </c>
      <c r="AR47" s="94"/>
      <c r="AS47" s="108">
        <v>18.79</v>
      </c>
      <c r="AT47" s="108">
        <v>31.17</v>
      </c>
      <c r="AU47" s="108">
        <v>167.62</v>
      </c>
      <c r="AV47" s="108">
        <v>3.94</v>
      </c>
      <c r="AW47" s="85">
        <v>94531.93</v>
      </c>
      <c r="AX47" s="85">
        <v>75582.559999999998</v>
      </c>
      <c r="AY47" s="71">
        <v>150211.96</v>
      </c>
      <c r="AZ47" s="70">
        <v>12978.51</v>
      </c>
      <c r="BA47" s="70" t="s">
        <v>93</v>
      </c>
      <c r="BB47" s="115" t="s">
        <v>60</v>
      </c>
      <c r="BC47" s="74">
        <v>2</v>
      </c>
    </row>
    <row r="48" spans="2:55" x14ac:dyDescent="0.25">
      <c r="B48" s="87">
        <v>36</v>
      </c>
      <c r="C48" s="115" t="s">
        <v>60</v>
      </c>
      <c r="D48" s="74">
        <v>3</v>
      </c>
      <c r="E48" s="76">
        <v>1991</v>
      </c>
      <c r="F48" s="76" t="s">
        <v>61</v>
      </c>
      <c r="G48" s="76">
        <v>5</v>
      </c>
      <c r="H48" s="76" t="s">
        <v>56</v>
      </c>
      <c r="I48" s="83">
        <f>W48</f>
        <v>819</v>
      </c>
      <c r="J48" s="83">
        <v>11875</v>
      </c>
      <c r="K48" s="83">
        <f t="shared" si="8"/>
        <v>3475</v>
      </c>
      <c r="L48" s="89">
        <v>3011</v>
      </c>
      <c r="M48" s="90">
        <v>182.1</v>
      </c>
      <c r="N48" s="79">
        <v>60</v>
      </c>
      <c r="O48" s="74">
        <v>3</v>
      </c>
      <c r="P48" s="74">
        <v>31</v>
      </c>
      <c r="Q48" s="76">
        <v>4</v>
      </c>
      <c r="R48" s="83">
        <v>464</v>
      </c>
      <c r="S48" s="83">
        <f t="shared" si="9"/>
        <v>0</v>
      </c>
      <c r="T48" s="83"/>
      <c r="U48" s="83"/>
      <c r="V48" s="83">
        <v>819</v>
      </c>
      <c r="W48" s="83">
        <v>819</v>
      </c>
      <c r="X48" s="80" t="s">
        <v>48</v>
      </c>
      <c r="Y48" s="96" t="s">
        <v>55</v>
      </c>
      <c r="Z48" s="91" t="s">
        <v>50</v>
      </c>
      <c r="AA48" s="91" t="s">
        <v>50</v>
      </c>
      <c r="AB48" s="91" t="s">
        <v>50</v>
      </c>
      <c r="AC48" s="91" t="s">
        <v>50</v>
      </c>
      <c r="AD48" s="76" t="s">
        <v>51</v>
      </c>
      <c r="AE48" s="76" t="s">
        <v>52</v>
      </c>
      <c r="AF48" s="76" t="s">
        <v>53</v>
      </c>
      <c r="AG48" s="92">
        <v>1000</v>
      </c>
      <c r="AH48" s="92">
        <v>293</v>
      </c>
      <c r="AI48" s="217">
        <v>120</v>
      </c>
      <c r="AJ48" s="217">
        <v>2230</v>
      </c>
      <c r="AK48" s="217">
        <v>24</v>
      </c>
      <c r="AL48" s="93">
        <v>13.95</v>
      </c>
      <c r="AM48" s="85">
        <v>3</v>
      </c>
      <c r="AN48" s="94"/>
      <c r="AO48" s="95">
        <v>2.5</v>
      </c>
      <c r="AP48" s="94">
        <v>7.33</v>
      </c>
      <c r="AQ48" s="109">
        <v>1769.42</v>
      </c>
      <c r="AR48" s="109">
        <v>133.57</v>
      </c>
      <c r="AS48" s="108">
        <v>18.79</v>
      </c>
      <c r="AT48" s="108">
        <v>31.17</v>
      </c>
      <c r="AU48" s="108">
        <v>67.86</v>
      </c>
      <c r="AV48" s="108">
        <v>3.94</v>
      </c>
      <c r="AW48" s="85">
        <v>69714.41</v>
      </c>
      <c r="AX48" s="85">
        <v>54544.42</v>
      </c>
      <c r="AY48" s="71">
        <v>10398.959999999999</v>
      </c>
      <c r="AZ48" s="70">
        <v>58765.97</v>
      </c>
      <c r="BA48" s="70" t="s">
        <v>93</v>
      </c>
      <c r="BB48" s="115" t="s">
        <v>60</v>
      </c>
      <c r="BC48" s="74">
        <v>3</v>
      </c>
    </row>
    <row r="49" spans="2:55" x14ac:dyDescent="0.25">
      <c r="B49" s="87">
        <v>37</v>
      </c>
      <c r="C49" s="115" t="s">
        <v>60</v>
      </c>
      <c r="D49" s="74">
        <v>4</v>
      </c>
      <c r="E49" s="76">
        <v>1992</v>
      </c>
      <c r="F49" s="76" t="s">
        <v>61</v>
      </c>
      <c r="G49" s="76">
        <v>5</v>
      </c>
      <c r="H49" s="76" t="s">
        <v>56</v>
      </c>
      <c r="I49" s="83">
        <f>W49</f>
        <v>796.1</v>
      </c>
      <c r="J49" s="83">
        <v>11106</v>
      </c>
      <c r="K49" s="83">
        <f t="shared" si="8"/>
        <v>3432.2000000000003</v>
      </c>
      <c r="L49" s="89">
        <v>2987.4</v>
      </c>
      <c r="M49" s="90">
        <v>50.2</v>
      </c>
      <c r="N49" s="79">
        <v>60</v>
      </c>
      <c r="O49" s="74">
        <v>1</v>
      </c>
      <c r="P49" s="74">
        <v>18</v>
      </c>
      <c r="Q49" s="76">
        <v>4</v>
      </c>
      <c r="R49" s="83">
        <v>444.8</v>
      </c>
      <c r="S49" s="83">
        <f t="shared" si="9"/>
        <v>0</v>
      </c>
      <c r="T49" s="83"/>
      <c r="U49" s="83"/>
      <c r="V49" s="83">
        <v>796.1</v>
      </c>
      <c r="W49" s="83">
        <v>796.1</v>
      </c>
      <c r="X49" s="80" t="s">
        <v>48</v>
      </c>
      <c r="Y49" s="96" t="s">
        <v>55</v>
      </c>
      <c r="Z49" s="91" t="s">
        <v>50</v>
      </c>
      <c r="AA49" s="91" t="s">
        <v>50</v>
      </c>
      <c r="AB49" s="91" t="s">
        <v>50</v>
      </c>
      <c r="AC49" s="91" t="s">
        <v>50</v>
      </c>
      <c r="AD49" s="76" t="s">
        <v>51</v>
      </c>
      <c r="AE49" s="76" t="s">
        <v>52</v>
      </c>
      <c r="AF49" s="76" t="s">
        <v>53</v>
      </c>
      <c r="AG49" s="92">
        <v>725</v>
      </c>
      <c r="AH49" s="92">
        <v>464</v>
      </c>
      <c r="AI49" s="217">
        <v>120</v>
      </c>
      <c r="AJ49" s="217">
        <v>2230</v>
      </c>
      <c r="AK49" s="217">
        <v>23</v>
      </c>
      <c r="AL49" s="93">
        <v>13.9</v>
      </c>
      <c r="AM49" s="85">
        <v>3</v>
      </c>
      <c r="AN49" s="94"/>
      <c r="AO49" s="95">
        <v>2.5</v>
      </c>
      <c r="AP49" s="248">
        <v>7.33</v>
      </c>
      <c r="AQ49" s="109">
        <v>1769.42</v>
      </c>
      <c r="AR49" s="109">
        <v>133.57</v>
      </c>
      <c r="AS49" s="108">
        <v>18.79</v>
      </c>
      <c r="AT49" s="108">
        <v>31.17</v>
      </c>
      <c r="AU49" s="108">
        <v>67.86</v>
      </c>
      <c r="AV49" s="108">
        <v>3.94</v>
      </c>
      <c r="AW49" s="85">
        <v>67542.080000000002</v>
      </c>
      <c r="AX49" s="85">
        <v>57328.54</v>
      </c>
      <c r="AY49" s="71">
        <v>39594.69</v>
      </c>
      <c r="AZ49" s="70">
        <v>88128.52</v>
      </c>
      <c r="BA49" s="70" t="s">
        <v>93</v>
      </c>
      <c r="BB49" s="115" t="s">
        <v>60</v>
      </c>
      <c r="BC49" s="74">
        <v>4</v>
      </c>
    </row>
    <row r="50" spans="2:55" x14ac:dyDescent="0.25">
      <c r="B50" s="87">
        <v>38</v>
      </c>
      <c r="C50" s="115" t="s">
        <v>60</v>
      </c>
      <c r="D50" s="74">
        <v>5</v>
      </c>
      <c r="E50" s="76">
        <v>1985</v>
      </c>
      <c r="F50" s="76" t="s">
        <v>46</v>
      </c>
      <c r="G50" s="76">
        <v>5</v>
      </c>
      <c r="H50" s="76" t="s">
        <v>56</v>
      </c>
      <c r="I50" s="83">
        <f>K50*1169.6/4500.3</f>
        <v>1218.0468004355264</v>
      </c>
      <c r="J50" s="83">
        <v>16880</v>
      </c>
      <c r="K50" s="83">
        <f t="shared" si="8"/>
        <v>4686.71</v>
      </c>
      <c r="L50" s="89">
        <v>4194.21</v>
      </c>
      <c r="M50" s="90">
        <v>123.6</v>
      </c>
      <c r="N50" s="79">
        <v>80</v>
      </c>
      <c r="O50" s="74">
        <v>5</v>
      </c>
      <c r="P50" s="74">
        <v>27</v>
      </c>
      <c r="Q50" s="76">
        <v>6</v>
      </c>
      <c r="R50" s="83">
        <v>492.5</v>
      </c>
      <c r="S50" s="83">
        <f t="shared" si="9"/>
        <v>0</v>
      </c>
      <c r="T50" s="83"/>
      <c r="U50" s="83"/>
      <c r="V50" s="83">
        <v>1164</v>
      </c>
      <c r="W50" s="83"/>
      <c r="X50" s="80" t="s">
        <v>48</v>
      </c>
      <c r="Y50" s="96" t="s">
        <v>55</v>
      </c>
      <c r="Z50" s="91" t="s">
        <v>50</v>
      </c>
      <c r="AA50" s="91" t="s">
        <v>50</v>
      </c>
      <c r="AB50" s="91" t="s">
        <v>50</v>
      </c>
      <c r="AC50" s="91" t="s">
        <v>50</v>
      </c>
      <c r="AD50" s="76" t="s">
        <v>51</v>
      </c>
      <c r="AE50" s="76" t="s">
        <v>52</v>
      </c>
      <c r="AF50" s="76" t="s">
        <v>53</v>
      </c>
      <c r="AG50" s="92">
        <v>882</v>
      </c>
      <c r="AH50" s="92">
        <v>613</v>
      </c>
      <c r="AI50" s="217">
        <v>225</v>
      </c>
      <c r="AJ50" s="217">
        <v>3350</v>
      </c>
      <c r="AK50" s="217">
        <v>30</v>
      </c>
      <c r="AL50" s="93">
        <v>13.97</v>
      </c>
      <c r="AM50" s="85">
        <v>4</v>
      </c>
      <c r="AN50" s="94"/>
      <c r="AO50" s="95">
        <v>2.5</v>
      </c>
      <c r="AP50" s="94">
        <v>7.03</v>
      </c>
      <c r="AQ50" s="109">
        <v>1769.42</v>
      </c>
      <c r="AR50" s="109">
        <v>133.57</v>
      </c>
      <c r="AS50" s="108">
        <v>18.79</v>
      </c>
      <c r="AT50" s="108">
        <v>31.17</v>
      </c>
      <c r="AU50" s="108">
        <v>67.86</v>
      </c>
      <c r="AV50" s="108">
        <v>3.94</v>
      </c>
      <c r="AW50" s="85">
        <v>122205.64</v>
      </c>
      <c r="AX50" s="85">
        <v>105504.72</v>
      </c>
      <c r="AY50" s="71">
        <v>43723.63</v>
      </c>
      <c r="AZ50" s="70">
        <v>97042.77</v>
      </c>
      <c r="BA50" s="70" t="s">
        <v>93</v>
      </c>
      <c r="BB50" s="115" t="s">
        <v>60</v>
      </c>
      <c r="BC50" s="74">
        <v>5</v>
      </c>
    </row>
    <row r="51" spans="2:55" x14ac:dyDescent="0.25">
      <c r="B51" s="87">
        <v>39</v>
      </c>
      <c r="C51" s="115" t="s">
        <v>60</v>
      </c>
      <c r="D51" s="74">
        <v>6</v>
      </c>
      <c r="E51" s="76">
        <v>1982</v>
      </c>
      <c r="F51" s="76" t="s">
        <v>46</v>
      </c>
      <c r="G51" s="76">
        <v>5</v>
      </c>
      <c r="H51" s="76" t="s">
        <v>56</v>
      </c>
      <c r="I51" s="83">
        <f>K51*1169.6/4500.3</f>
        <v>1218.5120103104236</v>
      </c>
      <c r="J51" s="83">
        <v>17552</v>
      </c>
      <c r="K51" s="83">
        <f t="shared" si="8"/>
        <v>4688.5</v>
      </c>
      <c r="L51" s="89">
        <v>4171.5</v>
      </c>
      <c r="M51" s="90">
        <v>49.5</v>
      </c>
      <c r="N51" s="79">
        <v>80</v>
      </c>
      <c r="O51" s="74">
        <v>1</v>
      </c>
      <c r="P51" s="74">
        <v>34</v>
      </c>
      <c r="Q51" s="76">
        <v>6</v>
      </c>
      <c r="R51" s="83">
        <v>517</v>
      </c>
      <c r="S51" s="83">
        <f t="shared" si="9"/>
        <v>0</v>
      </c>
      <c r="T51" s="83"/>
      <c r="U51" s="83"/>
      <c r="V51" s="83">
        <v>1164</v>
      </c>
      <c r="W51" s="83"/>
      <c r="X51" s="80" t="s">
        <v>48</v>
      </c>
      <c r="Y51" s="96" t="s">
        <v>55</v>
      </c>
      <c r="Z51" s="91" t="s">
        <v>50</v>
      </c>
      <c r="AA51" s="91" t="s">
        <v>50</v>
      </c>
      <c r="AB51" s="91" t="s">
        <v>50</v>
      </c>
      <c r="AC51" s="91" t="s">
        <v>50</v>
      </c>
      <c r="AD51" s="76" t="s">
        <v>51</v>
      </c>
      <c r="AE51" s="76" t="s">
        <v>52</v>
      </c>
      <c r="AF51" s="76" t="s">
        <v>53</v>
      </c>
      <c r="AG51" s="92">
        <v>1475</v>
      </c>
      <c r="AH51" s="92">
        <v>489</v>
      </c>
      <c r="AI51" s="217">
        <v>225</v>
      </c>
      <c r="AJ51" s="217">
        <v>3350</v>
      </c>
      <c r="AK51" s="217">
        <v>31</v>
      </c>
      <c r="AL51" s="219">
        <v>13.97</v>
      </c>
      <c r="AM51" s="85">
        <v>3</v>
      </c>
      <c r="AN51" s="94"/>
      <c r="AO51" s="95">
        <v>2.5</v>
      </c>
      <c r="AP51" s="94"/>
      <c r="AQ51" s="109">
        <v>1769.42</v>
      </c>
      <c r="AR51" s="109">
        <v>133.57</v>
      </c>
      <c r="AS51" s="108">
        <v>18.79</v>
      </c>
      <c r="AT51" s="108">
        <v>31.17</v>
      </c>
      <c r="AU51" s="108">
        <v>67.86</v>
      </c>
      <c r="AV51" s="108">
        <v>3.94</v>
      </c>
      <c r="AW51" s="85">
        <v>122327.08</v>
      </c>
      <c r="AX51" s="85">
        <v>95980.62</v>
      </c>
      <c r="AY51" s="71">
        <v>3000</v>
      </c>
      <c r="AZ51" s="70">
        <v>206808.92</v>
      </c>
      <c r="BA51" s="70" t="s">
        <v>93</v>
      </c>
      <c r="BB51" s="115" t="s">
        <v>60</v>
      </c>
      <c r="BC51" s="74">
        <v>6</v>
      </c>
    </row>
    <row r="52" spans="2:55" x14ac:dyDescent="0.25">
      <c r="B52" s="87">
        <v>40</v>
      </c>
      <c r="C52" s="115" t="s">
        <v>60</v>
      </c>
      <c r="D52" s="74">
        <v>8</v>
      </c>
      <c r="E52" s="76">
        <v>1978</v>
      </c>
      <c r="F52" s="76" t="s">
        <v>46</v>
      </c>
      <c r="G52" s="76">
        <v>5</v>
      </c>
      <c r="H52" s="76" t="s">
        <v>56</v>
      </c>
      <c r="I52" s="83">
        <f>W52</f>
        <v>752.7</v>
      </c>
      <c r="J52" s="83">
        <v>13061</v>
      </c>
      <c r="K52" s="83">
        <f t="shared" si="8"/>
        <v>3709.3999999999996</v>
      </c>
      <c r="L52" s="89">
        <v>3375.2</v>
      </c>
      <c r="M52" s="90">
        <v>246.1</v>
      </c>
      <c r="N52" s="79">
        <v>70</v>
      </c>
      <c r="O52" s="74">
        <v>5</v>
      </c>
      <c r="P52" s="74">
        <v>29</v>
      </c>
      <c r="Q52" s="76">
        <v>4</v>
      </c>
      <c r="R52" s="83">
        <v>334.2</v>
      </c>
      <c r="S52" s="83">
        <f t="shared" si="9"/>
        <v>0</v>
      </c>
      <c r="T52" s="83"/>
      <c r="U52" s="83"/>
      <c r="V52" s="83"/>
      <c r="W52" s="83">
        <v>752.7</v>
      </c>
      <c r="X52" s="80" t="s">
        <v>48</v>
      </c>
      <c r="Y52" s="80" t="s">
        <v>49</v>
      </c>
      <c r="Z52" s="91" t="s">
        <v>50</v>
      </c>
      <c r="AA52" s="91" t="s">
        <v>50</v>
      </c>
      <c r="AB52" s="91" t="s">
        <v>50</v>
      </c>
      <c r="AC52" s="91" t="s">
        <v>50</v>
      </c>
      <c r="AD52" s="76" t="s">
        <v>51</v>
      </c>
      <c r="AE52" s="76" t="s">
        <v>52</v>
      </c>
      <c r="AF52" s="76" t="s">
        <v>53</v>
      </c>
      <c r="AG52" s="92">
        <v>703</v>
      </c>
      <c r="AH52" s="92">
        <v>1430</v>
      </c>
      <c r="AI52" s="217">
        <v>115</v>
      </c>
      <c r="AJ52" s="217">
        <v>3340</v>
      </c>
      <c r="AK52" s="217">
        <v>37</v>
      </c>
      <c r="AL52" s="93">
        <v>13.58</v>
      </c>
      <c r="AM52" s="85">
        <v>3</v>
      </c>
      <c r="AN52" s="94"/>
      <c r="AO52" s="95">
        <v>2.5</v>
      </c>
      <c r="AP52" s="94">
        <v>7.64</v>
      </c>
      <c r="AQ52" s="109">
        <v>1769.42</v>
      </c>
      <c r="AR52" s="94"/>
      <c r="AS52" s="108">
        <v>18.79</v>
      </c>
      <c r="AT52" s="108">
        <v>31.17</v>
      </c>
      <c r="AU52" s="94">
        <v>167.62</v>
      </c>
      <c r="AV52" s="108">
        <v>3.94</v>
      </c>
      <c r="AW52" s="85">
        <v>77372.899999999994</v>
      </c>
      <c r="AX52" s="85">
        <v>64582.85</v>
      </c>
      <c r="AY52" s="71">
        <v>11805.06</v>
      </c>
      <c r="AZ52" s="70">
        <v>79901.86</v>
      </c>
      <c r="BA52" s="70" t="s">
        <v>93</v>
      </c>
      <c r="BB52" s="115" t="s">
        <v>60</v>
      </c>
      <c r="BC52" s="74">
        <v>8</v>
      </c>
    </row>
    <row r="53" spans="2:55" x14ac:dyDescent="0.25">
      <c r="B53" s="87">
        <v>41</v>
      </c>
      <c r="C53" s="115" t="s">
        <v>60</v>
      </c>
      <c r="D53" s="74">
        <v>9</v>
      </c>
      <c r="E53" s="76">
        <v>1973</v>
      </c>
      <c r="F53" s="76" t="s">
        <v>61</v>
      </c>
      <c r="G53" s="76">
        <v>5</v>
      </c>
      <c r="H53" s="76" t="s">
        <v>56</v>
      </c>
      <c r="I53" s="83">
        <f>W53</f>
        <v>539.4</v>
      </c>
      <c r="J53" s="83">
        <v>10466</v>
      </c>
      <c r="K53" s="83">
        <f t="shared" si="8"/>
        <v>2952.4</v>
      </c>
      <c r="L53" s="89">
        <v>2617.6</v>
      </c>
      <c r="M53" s="90">
        <v>166.7</v>
      </c>
      <c r="N53" s="79">
        <v>60</v>
      </c>
      <c r="O53" s="74">
        <v>5</v>
      </c>
      <c r="P53" s="74">
        <v>16</v>
      </c>
      <c r="Q53" s="76">
        <v>4</v>
      </c>
      <c r="R53" s="83">
        <v>334.8</v>
      </c>
      <c r="S53" s="83">
        <f t="shared" si="9"/>
        <v>0</v>
      </c>
      <c r="T53" s="83"/>
      <c r="U53" s="83"/>
      <c r="V53" s="83"/>
      <c r="W53" s="83">
        <v>539.4</v>
      </c>
      <c r="X53" s="80" t="s">
        <v>48</v>
      </c>
      <c r="Y53" s="80" t="s">
        <v>49</v>
      </c>
      <c r="Z53" s="91" t="s">
        <v>50</v>
      </c>
      <c r="AA53" s="91" t="s">
        <v>50</v>
      </c>
      <c r="AB53" s="91" t="s">
        <v>50</v>
      </c>
      <c r="AC53" s="91" t="s">
        <v>50</v>
      </c>
      <c r="AD53" s="76" t="s">
        <v>51</v>
      </c>
      <c r="AE53" s="76" t="s">
        <v>52</v>
      </c>
      <c r="AF53" s="76" t="s">
        <v>53</v>
      </c>
      <c r="AG53" s="92">
        <v>878</v>
      </c>
      <c r="AH53" s="92">
        <v>564</v>
      </c>
      <c r="AI53" s="217">
        <v>110</v>
      </c>
      <c r="AJ53" s="217">
        <v>2340</v>
      </c>
      <c r="AK53" s="217">
        <v>42</v>
      </c>
      <c r="AL53" s="93">
        <v>13.09</v>
      </c>
      <c r="AM53" s="85">
        <v>3</v>
      </c>
      <c r="AN53" s="94"/>
      <c r="AO53" s="95">
        <v>2.5</v>
      </c>
      <c r="AP53" s="94">
        <v>7.03</v>
      </c>
      <c r="AQ53" s="109">
        <v>1769.42</v>
      </c>
      <c r="AR53" s="94"/>
      <c r="AS53" s="108">
        <v>18.79</v>
      </c>
      <c r="AT53" s="108">
        <v>31.17</v>
      </c>
      <c r="AU53" s="108">
        <v>167.62</v>
      </c>
      <c r="AV53" s="108">
        <v>3.94</v>
      </c>
      <c r="AW53" s="85">
        <v>50857.27</v>
      </c>
      <c r="AX53" s="85">
        <v>45037.07</v>
      </c>
      <c r="AY53" s="71">
        <v>90683.3</v>
      </c>
      <c r="AZ53" s="70">
        <v>-36717.660000000003</v>
      </c>
      <c r="BA53" s="70" t="s">
        <v>93</v>
      </c>
      <c r="BB53" s="115" t="s">
        <v>60</v>
      </c>
      <c r="BC53" s="74">
        <v>9</v>
      </c>
    </row>
    <row r="54" spans="2:55" x14ac:dyDescent="0.25">
      <c r="B54" s="87">
        <v>42</v>
      </c>
      <c r="C54" s="88" t="s">
        <v>62</v>
      </c>
      <c r="D54" s="74">
        <v>1</v>
      </c>
      <c r="E54" s="76">
        <v>1960</v>
      </c>
      <c r="F54" s="76" t="s">
        <v>46</v>
      </c>
      <c r="G54" s="77">
        <v>2</v>
      </c>
      <c r="H54" s="76" t="s">
        <v>47</v>
      </c>
      <c r="I54" s="83">
        <f>K54*288/342.6</f>
        <v>559.85989492119086</v>
      </c>
      <c r="J54" s="83">
        <f>K54*J57/K57</f>
        <v>2731.8052081800793</v>
      </c>
      <c r="K54" s="83">
        <f t="shared" si="8"/>
        <v>666</v>
      </c>
      <c r="L54" s="89">
        <v>630.20000000000005</v>
      </c>
      <c r="M54" s="90">
        <v>0</v>
      </c>
      <c r="N54" s="79">
        <v>16</v>
      </c>
      <c r="O54" s="79">
        <v>0</v>
      </c>
      <c r="P54" s="79"/>
      <c r="Q54" s="76">
        <v>2</v>
      </c>
      <c r="R54" s="83">
        <v>35.799999999999997</v>
      </c>
      <c r="S54" s="83">
        <f t="shared" si="9"/>
        <v>0</v>
      </c>
      <c r="T54" s="83"/>
      <c r="U54" s="83"/>
      <c r="V54" s="112">
        <v>720</v>
      </c>
      <c r="W54" s="112">
        <v>720</v>
      </c>
      <c r="X54" s="80" t="s">
        <v>48</v>
      </c>
      <c r="Y54" s="80" t="s">
        <v>49</v>
      </c>
      <c r="Z54" s="91" t="s">
        <v>50</v>
      </c>
      <c r="AA54" s="91" t="s">
        <v>50</v>
      </c>
      <c r="AB54" s="91" t="s">
        <v>50</v>
      </c>
      <c r="AC54" s="91" t="s">
        <v>58</v>
      </c>
      <c r="AD54" s="76" t="s">
        <v>51</v>
      </c>
      <c r="AE54" s="76" t="s">
        <v>52</v>
      </c>
      <c r="AF54" s="76" t="s">
        <v>53</v>
      </c>
      <c r="AG54" s="84">
        <v>276</v>
      </c>
      <c r="AH54" s="84">
        <v>257</v>
      </c>
      <c r="AI54" s="221">
        <v>76</v>
      </c>
      <c r="AJ54" s="221">
        <v>1100</v>
      </c>
      <c r="AK54" s="217">
        <v>49</v>
      </c>
      <c r="AL54" s="93">
        <v>13</v>
      </c>
      <c r="AM54" s="85">
        <v>5</v>
      </c>
      <c r="AN54" s="85"/>
      <c r="AO54" s="95">
        <v>2.5</v>
      </c>
      <c r="AP54" s="94"/>
      <c r="AQ54" s="109">
        <v>1769.42</v>
      </c>
      <c r="AR54" s="94"/>
      <c r="AS54" s="108">
        <v>18.79</v>
      </c>
      <c r="AT54" s="108">
        <v>31.17</v>
      </c>
      <c r="AU54" s="108">
        <v>167.62</v>
      </c>
      <c r="AV54" s="108">
        <v>3.94</v>
      </c>
      <c r="AW54" s="85">
        <v>22346.11</v>
      </c>
      <c r="AX54" s="85">
        <v>19104.240000000002</v>
      </c>
      <c r="AY54" s="71">
        <v>0</v>
      </c>
      <c r="AZ54" s="70">
        <v>6513.84</v>
      </c>
      <c r="BA54" s="70" t="s">
        <v>93</v>
      </c>
      <c r="BB54" s="88" t="s">
        <v>62</v>
      </c>
      <c r="BC54" s="74">
        <v>1</v>
      </c>
    </row>
    <row r="55" spans="2:55" x14ac:dyDescent="0.25">
      <c r="B55" s="87">
        <v>43</v>
      </c>
      <c r="C55" s="73" t="s">
        <v>62</v>
      </c>
      <c r="D55" s="74">
        <v>2</v>
      </c>
      <c r="E55" s="76">
        <v>1958</v>
      </c>
      <c r="F55" s="76" t="s">
        <v>46</v>
      </c>
      <c r="G55" s="76">
        <v>2</v>
      </c>
      <c r="H55" s="76" t="s">
        <v>47</v>
      </c>
      <c r="I55" s="83">
        <f>K55*288/342.6</f>
        <v>562.04553415061298</v>
      </c>
      <c r="J55" s="83">
        <f>K55*J54/K54</f>
        <v>2742.4699131969987</v>
      </c>
      <c r="K55" s="83">
        <f t="shared" si="8"/>
        <v>668.6</v>
      </c>
      <c r="L55" s="89">
        <v>617.6</v>
      </c>
      <c r="M55" s="90">
        <v>0</v>
      </c>
      <c r="N55" s="79">
        <v>16</v>
      </c>
      <c r="O55" s="74">
        <v>0</v>
      </c>
      <c r="P55" s="74"/>
      <c r="Q55" s="76">
        <v>2</v>
      </c>
      <c r="R55" s="83">
        <v>51</v>
      </c>
      <c r="S55" s="83">
        <f t="shared" si="9"/>
        <v>0</v>
      </c>
      <c r="T55" s="83"/>
      <c r="U55" s="83"/>
      <c r="V55" s="112">
        <v>740</v>
      </c>
      <c r="W55" s="112">
        <v>740</v>
      </c>
      <c r="X55" s="80" t="s">
        <v>48</v>
      </c>
      <c r="Y55" s="80" t="s">
        <v>49</v>
      </c>
      <c r="Z55" s="91" t="s">
        <v>50</v>
      </c>
      <c r="AA55" s="91" t="s">
        <v>50</v>
      </c>
      <c r="AB55" s="91" t="s">
        <v>50</v>
      </c>
      <c r="AC55" s="91" t="s">
        <v>58</v>
      </c>
      <c r="AD55" s="76" t="s">
        <v>51</v>
      </c>
      <c r="AE55" s="76" t="s">
        <v>52</v>
      </c>
      <c r="AF55" s="76" t="s">
        <v>53</v>
      </c>
      <c r="AG55" s="84">
        <v>276</v>
      </c>
      <c r="AH55" s="84">
        <v>257</v>
      </c>
      <c r="AI55" s="221">
        <v>76</v>
      </c>
      <c r="AJ55" s="221">
        <v>1100</v>
      </c>
      <c r="AK55" s="217">
        <v>49</v>
      </c>
      <c r="AL55" s="93">
        <v>13</v>
      </c>
      <c r="AM55" s="85">
        <v>3</v>
      </c>
      <c r="AN55" s="85"/>
      <c r="AO55" s="95">
        <v>2.5</v>
      </c>
      <c r="AP55" s="94"/>
      <c r="AQ55" s="109">
        <v>1769.42</v>
      </c>
      <c r="AR55" s="94"/>
      <c r="AS55" s="108">
        <v>18.79</v>
      </c>
      <c r="AT55" s="108">
        <v>31.17</v>
      </c>
      <c r="AU55" s="108">
        <v>167.62</v>
      </c>
      <c r="AV55" s="108">
        <v>3.94</v>
      </c>
      <c r="AW55" s="85">
        <v>13360.07</v>
      </c>
      <c r="AX55" s="85">
        <v>9437</v>
      </c>
      <c r="AY55" s="71">
        <v>5278.17</v>
      </c>
      <c r="AZ55" s="70">
        <v>4540.0200000000004</v>
      </c>
      <c r="BA55" s="70" t="s">
        <v>93</v>
      </c>
      <c r="BB55" s="73" t="s">
        <v>62</v>
      </c>
      <c r="BC55" s="74">
        <v>2</v>
      </c>
    </row>
    <row r="56" spans="2:55" x14ac:dyDescent="0.25">
      <c r="B56" s="87">
        <v>44</v>
      </c>
      <c r="C56" s="73" t="s">
        <v>62</v>
      </c>
      <c r="D56" s="74">
        <v>3</v>
      </c>
      <c r="E56" s="76">
        <v>1969</v>
      </c>
      <c r="F56" s="76" t="s">
        <v>46</v>
      </c>
      <c r="G56" s="76">
        <v>4</v>
      </c>
      <c r="H56" s="76" t="s">
        <v>47</v>
      </c>
      <c r="I56" s="83">
        <f>35.1*12.8*1.3</f>
        <v>584.06400000000008</v>
      </c>
      <c r="J56" s="83">
        <v>4242</v>
      </c>
      <c r="K56" s="83">
        <f t="shared" si="8"/>
        <v>1393.5</v>
      </c>
      <c r="L56" s="89">
        <v>1211.7</v>
      </c>
      <c r="M56" s="90">
        <v>0</v>
      </c>
      <c r="N56" s="79">
        <v>30</v>
      </c>
      <c r="O56" s="74">
        <v>0</v>
      </c>
      <c r="P56" s="74"/>
      <c r="Q56" s="76">
        <v>2</v>
      </c>
      <c r="R56" s="83">
        <v>109.1</v>
      </c>
      <c r="S56" s="83">
        <f t="shared" si="9"/>
        <v>72.7</v>
      </c>
      <c r="T56" s="83">
        <v>72.7</v>
      </c>
      <c r="U56" s="83"/>
      <c r="V56" s="83"/>
      <c r="W56" s="83">
        <v>266.2</v>
      </c>
      <c r="X56" s="80" t="s">
        <v>48</v>
      </c>
      <c r="Y56" s="80" t="s">
        <v>49</v>
      </c>
      <c r="Z56" s="91" t="s">
        <v>50</v>
      </c>
      <c r="AA56" s="91" t="s">
        <v>50</v>
      </c>
      <c r="AB56" s="91" t="s">
        <v>50</v>
      </c>
      <c r="AC56" s="91" t="s">
        <v>50</v>
      </c>
      <c r="AD56" s="76" t="s">
        <v>51</v>
      </c>
      <c r="AE56" s="76" t="s">
        <v>52</v>
      </c>
      <c r="AF56" s="76" t="s">
        <v>53</v>
      </c>
      <c r="AG56" s="84">
        <v>276</v>
      </c>
      <c r="AH56" s="84">
        <v>257</v>
      </c>
      <c r="AI56" s="221">
        <v>78</v>
      </c>
      <c r="AJ56" s="221">
        <v>550</v>
      </c>
      <c r="AK56" s="217">
        <v>48</v>
      </c>
      <c r="AL56" s="111">
        <v>12.77</v>
      </c>
      <c r="AM56" s="85">
        <v>3</v>
      </c>
      <c r="AN56" s="94"/>
      <c r="AO56" s="95">
        <v>2.5</v>
      </c>
      <c r="AP56" s="94"/>
      <c r="AQ56" s="109">
        <v>1769.42</v>
      </c>
      <c r="AR56" s="94"/>
      <c r="AS56" s="108">
        <v>18.79</v>
      </c>
      <c r="AT56" s="108">
        <v>31.17</v>
      </c>
      <c r="AU56" s="108">
        <v>167.62</v>
      </c>
      <c r="AV56" s="108">
        <v>3.94</v>
      </c>
      <c r="AW56" s="85">
        <v>28902.6</v>
      </c>
      <c r="AX56" s="85">
        <v>19010.95</v>
      </c>
      <c r="AY56" s="71">
        <v>0</v>
      </c>
      <c r="AZ56" s="70">
        <v>45131.42</v>
      </c>
      <c r="BA56" s="70" t="s">
        <v>93</v>
      </c>
      <c r="BB56" s="73" t="s">
        <v>62</v>
      </c>
      <c r="BC56" s="74">
        <v>3</v>
      </c>
    </row>
    <row r="57" spans="2:55" x14ac:dyDescent="0.25">
      <c r="B57" s="87">
        <v>45</v>
      </c>
      <c r="C57" s="73" t="s">
        <v>62</v>
      </c>
      <c r="D57" s="74">
        <v>4</v>
      </c>
      <c r="E57" s="76">
        <v>1960</v>
      </c>
      <c r="F57" s="76" t="s">
        <v>46</v>
      </c>
      <c r="G57" s="76">
        <v>2</v>
      </c>
      <c r="H57" s="76" t="s">
        <v>47</v>
      </c>
      <c r="I57" s="83">
        <f>K57*288/342.6</f>
        <v>571.37653239929944</v>
      </c>
      <c r="J57" s="83">
        <v>2788</v>
      </c>
      <c r="K57" s="83">
        <f t="shared" si="8"/>
        <v>679.7</v>
      </c>
      <c r="L57" s="89">
        <v>630.70000000000005</v>
      </c>
      <c r="M57" s="90">
        <v>0</v>
      </c>
      <c r="N57" s="79">
        <v>16</v>
      </c>
      <c r="O57" s="74">
        <v>0</v>
      </c>
      <c r="P57" s="74"/>
      <c r="Q57" s="76">
        <v>2</v>
      </c>
      <c r="R57" s="83">
        <v>49</v>
      </c>
      <c r="S57" s="83">
        <f t="shared" si="9"/>
        <v>0</v>
      </c>
      <c r="T57" s="83"/>
      <c r="U57" s="83"/>
      <c r="V57" s="83"/>
      <c r="W57" s="83">
        <v>56.6</v>
      </c>
      <c r="X57" s="80" t="s">
        <v>48</v>
      </c>
      <c r="Y57" s="80" t="s">
        <v>49</v>
      </c>
      <c r="Z57" s="91" t="s">
        <v>50</v>
      </c>
      <c r="AA57" s="91" t="s">
        <v>50</v>
      </c>
      <c r="AB57" s="91" t="s">
        <v>50</v>
      </c>
      <c r="AC57" s="91" t="s">
        <v>58</v>
      </c>
      <c r="AD57" s="76" t="s">
        <v>51</v>
      </c>
      <c r="AE57" s="76" t="s">
        <v>52</v>
      </c>
      <c r="AF57" s="76" t="s">
        <v>53</v>
      </c>
      <c r="AG57" s="84">
        <v>276</v>
      </c>
      <c r="AH57" s="84">
        <v>257</v>
      </c>
      <c r="AI57" s="221">
        <v>75</v>
      </c>
      <c r="AJ57" s="221">
        <v>550</v>
      </c>
      <c r="AK57" s="217">
        <v>49</v>
      </c>
      <c r="AL57" s="111">
        <v>13</v>
      </c>
      <c r="AM57" s="85">
        <v>4</v>
      </c>
      <c r="AN57" s="94"/>
      <c r="AO57" s="95">
        <v>2.5</v>
      </c>
      <c r="AP57" s="94"/>
      <c r="AQ57" s="109">
        <v>1769.42</v>
      </c>
      <c r="AR57" s="94"/>
      <c r="AS57" s="108">
        <v>18.79</v>
      </c>
      <c r="AT57" s="108">
        <v>31.17</v>
      </c>
      <c r="AU57" s="108">
        <v>167.62</v>
      </c>
      <c r="AV57" s="108">
        <v>3.94</v>
      </c>
      <c r="AW57" s="85">
        <v>19516.560000000001</v>
      </c>
      <c r="AX57" s="85">
        <v>15703.32</v>
      </c>
      <c r="AY57" s="71">
        <v>9027.5</v>
      </c>
      <c r="AZ57" s="70">
        <v>18996.759999999998</v>
      </c>
      <c r="BA57" s="70" t="s">
        <v>93</v>
      </c>
      <c r="BB57" s="73" t="s">
        <v>62</v>
      </c>
      <c r="BC57" s="74">
        <v>4</v>
      </c>
    </row>
    <row r="58" spans="2:55" x14ac:dyDescent="0.25">
      <c r="B58" s="87">
        <v>46</v>
      </c>
      <c r="C58" s="73" t="s">
        <v>62</v>
      </c>
      <c r="D58" s="74">
        <v>5</v>
      </c>
      <c r="E58" s="76">
        <v>1960</v>
      </c>
      <c r="F58" s="76" t="s">
        <v>46</v>
      </c>
      <c r="G58" s="76">
        <v>2</v>
      </c>
      <c r="H58" s="76" t="s">
        <v>47</v>
      </c>
      <c r="I58" s="83">
        <f>K58*288/342.6</f>
        <v>570.61996497373025</v>
      </c>
      <c r="J58" s="83">
        <v>2563</v>
      </c>
      <c r="K58" s="83">
        <f t="shared" si="8"/>
        <v>678.8</v>
      </c>
      <c r="L58" s="89">
        <v>621.9</v>
      </c>
      <c r="M58" s="90">
        <v>42.4</v>
      </c>
      <c r="N58" s="79">
        <v>16</v>
      </c>
      <c r="O58" s="74">
        <v>1</v>
      </c>
      <c r="P58" s="74">
        <v>6</v>
      </c>
      <c r="Q58" s="76">
        <v>2</v>
      </c>
      <c r="R58" s="83">
        <v>56.9</v>
      </c>
      <c r="S58" s="83">
        <f t="shared" si="9"/>
        <v>0</v>
      </c>
      <c r="T58" s="83"/>
      <c r="U58" s="83"/>
      <c r="V58" s="83"/>
      <c r="W58" s="83">
        <v>56.9</v>
      </c>
      <c r="X58" s="80" t="s">
        <v>48</v>
      </c>
      <c r="Y58" s="80" t="s">
        <v>49</v>
      </c>
      <c r="Z58" s="91" t="s">
        <v>50</v>
      </c>
      <c r="AA58" s="91" t="s">
        <v>50</v>
      </c>
      <c r="AB58" s="91" t="s">
        <v>50</v>
      </c>
      <c r="AC58" s="91" t="s">
        <v>58</v>
      </c>
      <c r="AD58" s="76" t="s">
        <v>51</v>
      </c>
      <c r="AE58" s="76" t="s">
        <v>52</v>
      </c>
      <c r="AF58" s="76" t="s">
        <v>53</v>
      </c>
      <c r="AG58" s="84">
        <v>276</v>
      </c>
      <c r="AH58" s="84">
        <v>257</v>
      </c>
      <c r="AI58" s="221">
        <v>76</v>
      </c>
      <c r="AJ58" s="217">
        <v>560</v>
      </c>
      <c r="AK58" s="217">
        <v>49</v>
      </c>
      <c r="AL58" s="93">
        <v>13</v>
      </c>
      <c r="AM58" s="85">
        <v>3</v>
      </c>
      <c r="AN58" s="94"/>
      <c r="AO58" s="95">
        <v>2.5</v>
      </c>
      <c r="AP58" s="94">
        <v>7.33</v>
      </c>
      <c r="AQ58" s="109">
        <v>1769.42</v>
      </c>
      <c r="AR58" s="94"/>
      <c r="AS58" s="108">
        <v>18.79</v>
      </c>
      <c r="AT58" s="108">
        <v>31.17</v>
      </c>
      <c r="AU58" s="108">
        <v>167.62</v>
      </c>
      <c r="AV58" s="108">
        <v>3.94</v>
      </c>
      <c r="AW58" s="85">
        <v>15152.5</v>
      </c>
      <c r="AX58" s="85">
        <v>10495.93</v>
      </c>
      <c r="AY58" s="71">
        <v>23912.62</v>
      </c>
      <c r="AZ58" s="70">
        <v>-18734.240000000002</v>
      </c>
      <c r="BA58" s="70" t="s">
        <v>93</v>
      </c>
      <c r="BB58" s="73" t="s">
        <v>62</v>
      </c>
      <c r="BC58" s="74">
        <v>5</v>
      </c>
    </row>
    <row r="59" spans="2:55" x14ac:dyDescent="0.25">
      <c r="B59" s="87">
        <v>47</v>
      </c>
      <c r="C59" s="73" t="s">
        <v>62</v>
      </c>
      <c r="D59" s="74">
        <v>6</v>
      </c>
      <c r="E59" s="76">
        <v>1960</v>
      </c>
      <c r="F59" s="76" t="s">
        <v>46</v>
      </c>
      <c r="G59" s="76">
        <v>2</v>
      </c>
      <c r="H59" s="76" t="s">
        <v>47</v>
      </c>
      <c r="I59" s="83">
        <f>K59*288/342.6</f>
        <v>561.45709281961467</v>
      </c>
      <c r="J59" s="83">
        <v>2812</v>
      </c>
      <c r="K59" s="83">
        <f t="shared" si="8"/>
        <v>667.9</v>
      </c>
      <c r="L59" s="89">
        <v>622.29999999999995</v>
      </c>
      <c r="M59" s="90">
        <v>0</v>
      </c>
      <c r="N59" s="79">
        <v>16</v>
      </c>
      <c r="O59" s="74">
        <v>0</v>
      </c>
      <c r="P59" s="74"/>
      <c r="Q59" s="76">
        <v>2</v>
      </c>
      <c r="R59" s="83">
        <v>45.6</v>
      </c>
      <c r="S59" s="83">
        <f t="shared" si="9"/>
        <v>0</v>
      </c>
      <c r="T59" s="83"/>
      <c r="U59" s="83"/>
      <c r="V59" s="83"/>
      <c r="W59" s="83">
        <f>K59/2</f>
        <v>333.95</v>
      </c>
      <c r="X59" s="80" t="s">
        <v>48</v>
      </c>
      <c r="Y59" s="80" t="s">
        <v>49</v>
      </c>
      <c r="Z59" s="91" t="s">
        <v>50</v>
      </c>
      <c r="AA59" s="91" t="s">
        <v>50</v>
      </c>
      <c r="AB59" s="91" t="s">
        <v>50</v>
      </c>
      <c r="AC59" s="91" t="s">
        <v>58</v>
      </c>
      <c r="AD59" s="76" t="s">
        <v>51</v>
      </c>
      <c r="AE59" s="76" t="s">
        <v>52</v>
      </c>
      <c r="AF59" s="76" t="s">
        <v>53</v>
      </c>
      <c r="AG59" s="92">
        <v>365</v>
      </c>
      <c r="AH59" s="92">
        <v>240</v>
      </c>
      <c r="AI59" s="217">
        <v>77</v>
      </c>
      <c r="AJ59" s="217">
        <v>560</v>
      </c>
      <c r="AK59" s="217">
        <v>49</v>
      </c>
      <c r="AL59" s="93">
        <v>13</v>
      </c>
      <c r="AM59" s="85">
        <v>3</v>
      </c>
      <c r="AN59" s="94"/>
      <c r="AO59" s="95">
        <v>2.5</v>
      </c>
      <c r="AP59" s="94"/>
      <c r="AQ59" s="109">
        <v>1769.42</v>
      </c>
      <c r="AR59" s="94"/>
      <c r="AS59" s="108">
        <v>18.79</v>
      </c>
      <c r="AT59" s="108">
        <v>31.17</v>
      </c>
      <c r="AU59" s="108">
        <v>167.62</v>
      </c>
      <c r="AV59" s="108">
        <v>3.94</v>
      </c>
      <c r="AW59" s="85">
        <v>10806.6</v>
      </c>
      <c r="AX59" s="85">
        <v>10073.459999999999</v>
      </c>
      <c r="AY59" s="71">
        <v>2250</v>
      </c>
      <c r="AZ59" s="70">
        <v>-4326.4399999999996</v>
      </c>
      <c r="BA59" s="70" t="s">
        <v>93</v>
      </c>
      <c r="BB59" s="73" t="s">
        <v>62</v>
      </c>
      <c r="BC59" s="74">
        <v>6</v>
      </c>
    </row>
    <row r="60" spans="2:55" x14ac:dyDescent="0.25">
      <c r="B60" s="87">
        <v>48</v>
      </c>
      <c r="C60" s="73" t="s">
        <v>62</v>
      </c>
      <c r="D60" s="74">
        <v>7</v>
      </c>
      <c r="E60" s="76">
        <v>1960</v>
      </c>
      <c r="F60" s="76" t="s">
        <v>46</v>
      </c>
      <c r="G60" s="76">
        <v>2</v>
      </c>
      <c r="H60" s="76" t="s">
        <v>47</v>
      </c>
      <c r="I60" s="83">
        <f>K60*288/342.6</f>
        <v>554.98423817863397</v>
      </c>
      <c r="J60" s="83">
        <v>2740</v>
      </c>
      <c r="K60" s="83">
        <f t="shared" si="8"/>
        <v>660.2</v>
      </c>
      <c r="L60" s="89">
        <v>609.6</v>
      </c>
      <c r="M60" s="90">
        <v>41.3</v>
      </c>
      <c r="N60" s="79">
        <v>16</v>
      </c>
      <c r="O60" s="74">
        <v>1</v>
      </c>
      <c r="P60" s="74">
        <v>7</v>
      </c>
      <c r="Q60" s="76">
        <v>2</v>
      </c>
      <c r="R60" s="83">
        <v>50.6</v>
      </c>
      <c r="S60" s="83">
        <f t="shared" si="9"/>
        <v>0</v>
      </c>
      <c r="T60" s="83"/>
      <c r="U60" s="83"/>
      <c r="V60" s="83"/>
      <c r="W60" s="83">
        <v>47.8</v>
      </c>
      <c r="X60" s="80" t="s">
        <v>48</v>
      </c>
      <c r="Y60" s="80" t="s">
        <v>49</v>
      </c>
      <c r="Z60" s="91" t="s">
        <v>50</v>
      </c>
      <c r="AA60" s="91" t="s">
        <v>50</v>
      </c>
      <c r="AB60" s="91" t="s">
        <v>50</v>
      </c>
      <c r="AC60" s="91" t="s">
        <v>58</v>
      </c>
      <c r="AD60" s="76" t="s">
        <v>51</v>
      </c>
      <c r="AE60" s="76" t="s">
        <v>52</v>
      </c>
      <c r="AF60" s="76" t="s">
        <v>53</v>
      </c>
      <c r="AG60" s="92">
        <v>365</v>
      </c>
      <c r="AH60" s="92">
        <v>240</v>
      </c>
      <c r="AI60" s="217">
        <v>77</v>
      </c>
      <c r="AJ60" s="217">
        <v>550</v>
      </c>
      <c r="AK60" s="217">
        <v>49</v>
      </c>
      <c r="AL60" s="219">
        <v>13</v>
      </c>
      <c r="AM60" s="85">
        <v>3</v>
      </c>
      <c r="AN60" s="94"/>
      <c r="AO60" s="95">
        <v>2.5</v>
      </c>
      <c r="AP60" s="94">
        <v>7.33</v>
      </c>
      <c r="AQ60" s="109">
        <v>1769.42</v>
      </c>
      <c r="AR60" s="94"/>
      <c r="AS60" s="108">
        <v>18.79</v>
      </c>
      <c r="AT60" s="108">
        <v>31.17</v>
      </c>
      <c r="AU60" s="108">
        <v>167.62</v>
      </c>
      <c r="AV60" s="108">
        <v>3.94</v>
      </c>
      <c r="AW60" s="85">
        <v>13048.8</v>
      </c>
      <c r="AX60" s="85">
        <v>11530.7</v>
      </c>
      <c r="AY60" s="71">
        <v>0</v>
      </c>
      <c r="AZ60" s="70">
        <v>-19741.2</v>
      </c>
      <c r="BA60" s="70" t="s">
        <v>93</v>
      </c>
      <c r="BB60" s="73" t="s">
        <v>62</v>
      </c>
      <c r="BC60" s="74">
        <v>7</v>
      </c>
    </row>
    <row r="61" spans="2:55" x14ac:dyDescent="0.25">
      <c r="B61" s="87">
        <v>49</v>
      </c>
      <c r="C61" s="73" t="s">
        <v>62</v>
      </c>
      <c r="D61" s="74">
        <v>8</v>
      </c>
      <c r="E61" s="76">
        <v>1960</v>
      </c>
      <c r="F61" s="76" t="s">
        <v>46</v>
      </c>
      <c r="G61" s="76">
        <v>2</v>
      </c>
      <c r="H61" s="76" t="s">
        <v>47</v>
      </c>
      <c r="I61" s="83">
        <f>12.63*34.48*1.3</f>
        <v>566.12711999999999</v>
      </c>
      <c r="J61" s="83">
        <v>3310</v>
      </c>
      <c r="K61" s="83">
        <f t="shared" si="8"/>
        <v>666.30000000000007</v>
      </c>
      <c r="L61" s="89">
        <v>616.1</v>
      </c>
      <c r="M61" s="90">
        <v>0</v>
      </c>
      <c r="N61" s="79">
        <v>16</v>
      </c>
      <c r="O61" s="74">
        <v>0</v>
      </c>
      <c r="P61" s="74"/>
      <c r="Q61" s="76">
        <v>2</v>
      </c>
      <c r="R61" s="83">
        <v>50.2</v>
      </c>
      <c r="S61" s="83">
        <f t="shared" si="9"/>
        <v>0</v>
      </c>
      <c r="T61" s="83"/>
      <c r="U61" s="83"/>
      <c r="V61" s="83"/>
      <c r="W61" s="83">
        <v>348.7</v>
      </c>
      <c r="X61" s="80" t="s">
        <v>48</v>
      </c>
      <c r="Y61" s="80" t="s">
        <v>49</v>
      </c>
      <c r="Z61" s="91" t="s">
        <v>50</v>
      </c>
      <c r="AA61" s="91" t="s">
        <v>50</v>
      </c>
      <c r="AB61" s="91" t="s">
        <v>50</v>
      </c>
      <c r="AC61" s="91" t="s">
        <v>58</v>
      </c>
      <c r="AD61" s="76" t="s">
        <v>51</v>
      </c>
      <c r="AE61" s="76" t="s">
        <v>52</v>
      </c>
      <c r="AF61" s="76" t="s">
        <v>53</v>
      </c>
      <c r="AG61" s="92">
        <v>365</v>
      </c>
      <c r="AH61" s="92">
        <v>240</v>
      </c>
      <c r="AI61" s="217">
        <v>76</v>
      </c>
      <c r="AJ61" s="217">
        <v>550</v>
      </c>
      <c r="AK61" s="217">
        <v>49</v>
      </c>
      <c r="AL61" s="219">
        <v>13</v>
      </c>
      <c r="AM61" s="85">
        <v>3</v>
      </c>
      <c r="AN61" s="94"/>
      <c r="AO61" s="95">
        <v>2.5</v>
      </c>
      <c r="AP61" s="94"/>
      <c r="AQ61" s="109">
        <v>1769.42</v>
      </c>
      <c r="AR61" s="94"/>
      <c r="AS61" s="108">
        <v>18.79</v>
      </c>
      <c r="AT61" s="108">
        <v>31.17</v>
      </c>
      <c r="AU61" s="108">
        <v>167.62</v>
      </c>
      <c r="AV61" s="108">
        <v>3.94</v>
      </c>
      <c r="AW61" s="85">
        <v>13638.22</v>
      </c>
      <c r="AX61" s="85">
        <v>11378.29</v>
      </c>
      <c r="AY61" s="71">
        <v>0</v>
      </c>
      <c r="AZ61" s="70">
        <v>-1157.31</v>
      </c>
      <c r="BA61" s="70" t="s">
        <v>93</v>
      </c>
      <c r="BB61" s="73" t="s">
        <v>62</v>
      </c>
      <c r="BC61" s="74">
        <v>8</v>
      </c>
    </row>
    <row r="62" spans="2:55" x14ac:dyDescent="0.25">
      <c r="B62" s="87">
        <v>50</v>
      </c>
      <c r="C62" s="73" t="s">
        <v>62</v>
      </c>
      <c r="D62" s="74">
        <v>9</v>
      </c>
      <c r="E62" s="76">
        <v>1983</v>
      </c>
      <c r="F62" s="76" t="s">
        <v>46</v>
      </c>
      <c r="G62" s="76">
        <v>2</v>
      </c>
      <c r="H62" s="76" t="s">
        <v>56</v>
      </c>
      <c r="I62" s="83">
        <f>K62*288/342.6</f>
        <v>523.54465849387043</v>
      </c>
      <c r="J62" s="83">
        <f>K62*J63/K63</f>
        <v>3093.9036470058531</v>
      </c>
      <c r="K62" s="83">
        <f t="shared" si="8"/>
        <v>622.80000000000007</v>
      </c>
      <c r="L62" s="89">
        <v>571.1</v>
      </c>
      <c r="M62" s="90">
        <v>0</v>
      </c>
      <c r="N62" s="79">
        <v>12</v>
      </c>
      <c r="O62" s="74">
        <v>0</v>
      </c>
      <c r="P62" s="74"/>
      <c r="Q62" s="76">
        <v>2</v>
      </c>
      <c r="R62" s="83">
        <v>51.7</v>
      </c>
      <c r="S62" s="83">
        <f t="shared" si="9"/>
        <v>0</v>
      </c>
      <c r="T62" s="83"/>
      <c r="U62" s="83"/>
      <c r="V62" s="112">
        <v>550</v>
      </c>
      <c r="W62" s="112">
        <v>550</v>
      </c>
      <c r="X62" s="80" t="s">
        <v>48</v>
      </c>
      <c r="Y62" s="80" t="s">
        <v>49</v>
      </c>
      <c r="Z62" s="91" t="s">
        <v>50</v>
      </c>
      <c r="AA62" s="91" t="s">
        <v>50</v>
      </c>
      <c r="AB62" s="91" t="s">
        <v>50</v>
      </c>
      <c r="AC62" s="91" t="s">
        <v>58</v>
      </c>
      <c r="AD62" s="76" t="s">
        <v>51</v>
      </c>
      <c r="AE62" s="76" t="s">
        <v>52</v>
      </c>
      <c r="AF62" s="76" t="s">
        <v>53</v>
      </c>
      <c r="AG62" s="92">
        <v>365</v>
      </c>
      <c r="AH62" s="92">
        <v>240</v>
      </c>
      <c r="AI62" s="217">
        <v>72</v>
      </c>
      <c r="AJ62" s="217">
        <v>555</v>
      </c>
      <c r="AK62" s="217">
        <v>32</v>
      </c>
      <c r="AL62" s="93">
        <v>12.18</v>
      </c>
      <c r="AM62" s="85">
        <v>3</v>
      </c>
      <c r="AN62" s="85"/>
      <c r="AO62" s="95">
        <v>2.5</v>
      </c>
      <c r="AP62" s="94"/>
      <c r="AQ62" s="109">
        <v>1769.42</v>
      </c>
      <c r="AR62" s="94"/>
      <c r="AS62" s="108">
        <v>18.79</v>
      </c>
      <c r="AT62" s="108">
        <v>31.17</v>
      </c>
      <c r="AU62" s="108">
        <v>167.62</v>
      </c>
      <c r="AV62" s="108">
        <v>3.94</v>
      </c>
      <c r="AW62" s="85">
        <v>12024.1</v>
      </c>
      <c r="AX62" s="85">
        <v>10889.35</v>
      </c>
      <c r="AY62" s="71">
        <v>0</v>
      </c>
      <c r="AZ62" s="70">
        <v>25043.360000000001</v>
      </c>
      <c r="BA62" s="70" t="s">
        <v>93</v>
      </c>
      <c r="BB62" s="73" t="s">
        <v>62</v>
      </c>
      <c r="BC62" s="74">
        <v>9</v>
      </c>
    </row>
    <row r="63" spans="2:55" x14ac:dyDescent="0.25">
      <c r="B63" s="87">
        <v>51</v>
      </c>
      <c r="C63" s="73" t="s">
        <v>62</v>
      </c>
      <c r="D63" s="74">
        <v>10</v>
      </c>
      <c r="E63" s="76">
        <v>1978</v>
      </c>
      <c r="F63" s="76" t="s">
        <v>46</v>
      </c>
      <c r="G63" s="76">
        <v>2</v>
      </c>
      <c r="H63" s="76" t="s">
        <v>47</v>
      </c>
      <c r="I63" s="83">
        <f>K63*288/342.6</f>
        <v>659.4746059544658</v>
      </c>
      <c r="J63" s="83">
        <f>K63*J61/K61</f>
        <v>3897.18595227375</v>
      </c>
      <c r="K63" s="83">
        <f t="shared" si="8"/>
        <v>784.5</v>
      </c>
      <c r="L63" s="89">
        <v>728.1</v>
      </c>
      <c r="M63" s="90">
        <v>0</v>
      </c>
      <c r="N63" s="79">
        <v>16</v>
      </c>
      <c r="O63" s="74">
        <v>0</v>
      </c>
      <c r="P63" s="74"/>
      <c r="Q63" s="74">
        <v>2</v>
      </c>
      <c r="R63" s="83">
        <v>56.4</v>
      </c>
      <c r="S63" s="83">
        <f t="shared" si="9"/>
        <v>0</v>
      </c>
      <c r="T63" s="83"/>
      <c r="U63" s="83"/>
      <c r="V63" s="83"/>
      <c r="W63" s="83">
        <v>650</v>
      </c>
      <c r="X63" s="80" t="s">
        <v>48</v>
      </c>
      <c r="Y63" s="80" t="s">
        <v>49</v>
      </c>
      <c r="Z63" s="91" t="s">
        <v>50</v>
      </c>
      <c r="AA63" s="91" t="s">
        <v>50</v>
      </c>
      <c r="AB63" s="91" t="s">
        <v>50</v>
      </c>
      <c r="AC63" s="91" t="s">
        <v>58</v>
      </c>
      <c r="AD63" s="76" t="s">
        <v>51</v>
      </c>
      <c r="AE63" s="76" t="s">
        <v>52</v>
      </c>
      <c r="AF63" s="76" t="s">
        <v>53</v>
      </c>
      <c r="AG63" s="92">
        <v>365</v>
      </c>
      <c r="AH63" s="92">
        <v>240</v>
      </c>
      <c r="AI63" s="217">
        <v>77</v>
      </c>
      <c r="AJ63" s="217">
        <v>560</v>
      </c>
      <c r="AK63" s="217">
        <v>37</v>
      </c>
      <c r="AL63" s="93">
        <v>11.22</v>
      </c>
      <c r="AM63" s="85">
        <v>4</v>
      </c>
      <c r="AN63" s="85"/>
      <c r="AO63" s="95">
        <v>2.5</v>
      </c>
      <c r="AP63" s="94"/>
      <c r="AQ63" s="109">
        <v>1769.42</v>
      </c>
      <c r="AR63" s="94"/>
      <c r="AS63" s="108">
        <v>18.79</v>
      </c>
      <c r="AT63" s="108">
        <v>31.17</v>
      </c>
      <c r="AU63" s="108">
        <v>167.62</v>
      </c>
      <c r="AV63" s="108">
        <v>3.94</v>
      </c>
      <c r="AW63" s="85">
        <v>20013.91</v>
      </c>
      <c r="AX63" s="85">
        <v>16918.900000000001</v>
      </c>
      <c r="AY63" s="71">
        <v>0</v>
      </c>
      <c r="AZ63" s="70">
        <v>48576.59</v>
      </c>
      <c r="BA63" s="70" t="s">
        <v>93</v>
      </c>
      <c r="BB63" s="73" t="s">
        <v>62</v>
      </c>
      <c r="BC63" s="74">
        <v>10</v>
      </c>
    </row>
    <row r="64" spans="2:55" x14ac:dyDescent="0.25">
      <c r="B64" s="87">
        <v>52</v>
      </c>
      <c r="C64" s="114" t="s">
        <v>63</v>
      </c>
      <c r="D64" s="74">
        <v>1</v>
      </c>
      <c r="E64" s="76">
        <v>1989</v>
      </c>
      <c r="F64" s="76" t="s">
        <v>46</v>
      </c>
      <c r="G64" s="76">
        <v>4</v>
      </c>
      <c r="H64" s="76" t="s">
        <v>47</v>
      </c>
      <c r="I64" s="83">
        <f>K64*1044/2801.6</f>
        <v>366.57010279840097</v>
      </c>
      <c r="J64" s="83">
        <v>4084</v>
      </c>
      <c r="K64" s="83">
        <f t="shared" si="8"/>
        <v>983.7</v>
      </c>
      <c r="L64" s="89">
        <v>875.6</v>
      </c>
      <c r="M64" s="90">
        <v>0</v>
      </c>
      <c r="N64" s="79">
        <v>16</v>
      </c>
      <c r="O64" s="74">
        <v>0</v>
      </c>
      <c r="P64" s="74"/>
      <c r="Q64" s="74">
        <v>1</v>
      </c>
      <c r="R64" s="83">
        <v>108.1</v>
      </c>
      <c r="S64" s="83">
        <f t="shared" si="9"/>
        <v>0</v>
      </c>
      <c r="T64" s="83"/>
      <c r="U64" s="83"/>
      <c r="V64" s="83">
        <v>225.3</v>
      </c>
      <c r="W64" s="83">
        <v>225.3</v>
      </c>
      <c r="X64" s="80" t="s">
        <v>48</v>
      </c>
      <c r="Y64" s="80" t="s">
        <v>49</v>
      </c>
      <c r="Z64" s="91" t="s">
        <v>50</v>
      </c>
      <c r="AA64" s="91" t="s">
        <v>50</v>
      </c>
      <c r="AB64" s="91" t="s">
        <v>50</v>
      </c>
      <c r="AC64" s="91" t="s">
        <v>58</v>
      </c>
      <c r="AD64" s="76" t="s">
        <v>51</v>
      </c>
      <c r="AE64" s="76" t="s">
        <v>52</v>
      </c>
      <c r="AF64" s="76" t="s">
        <v>53</v>
      </c>
      <c r="AG64" s="92">
        <v>547</v>
      </c>
      <c r="AH64" s="92">
        <v>250</v>
      </c>
      <c r="AI64" s="217">
        <v>160</v>
      </c>
      <c r="AJ64" s="217">
        <v>1100</v>
      </c>
      <c r="AK64" s="217">
        <v>26</v>
      </c>
      <c r="AL64" s="93">
        <v>13.96</v>
      </c>
      <c r="AM64" s="85">
        <v>5</v>
      </c>
      <c r="AN64" s="94"/>
      <c r="AO64" s="95">
        <v>2.5</v>
      </c>
      <c r="AP64" s="94"/>
      <c r="AQ64" s="109">
        <v>1769.42</v>
      </c>
      <c r="AR64" s="94"/>
      <c r="AS64" s="108">
        <v>18.79</v>
      </c>
      <c r="AT64" s="108">
        <v>31.17</v>
      </c>
      <c r="AU64" s="108">
        <v>167.62</v>
      </c>
      <c r="AV64" s="108">
        <v>3.94</v>
      </c>
      <c r="AW64" s="85">
        <v>32511.41</v>
      </c>
      <c r="AX64" s="85">
        <v>28906.7</v>
      </c>
      <c r="AY64" s="71">
        <v>90804.43</v>
      </c>
      <c r="AZ64" s="70">
        <v>-6111.64</v>
      </c>
      <c r="BA64" s="70" t="s">
        <v>93</v>
      </c>
      <c r="BB64" s="114" t="s">
        <v>63</v>
      </c>
      <c r="BC64" s="74">
        <v>1</v>
      </c>
    </row>
    <row r="65" spans="2:55" x14ac:dyDescent="0.25">
      <c r="B65" s="87">
        <v>53</v>
      </c>
      <c r="C65" s="115" t="s">
        <v>63</v>
      </c>
      <c r="D65" s="74">
        <v>2</v>
      </c>
      <c r="E65" s="76">
        <v>1989</v>
      </c>
      <c r="F65" s="76" t="s">
        <v>46</v>
      </c>
      <c r="G65" s="76">
        <v>4</v>
      </c>
      <c r="H65" s="76" t="s">
        <v>47</v>
      </c>
      <c r="I65" s="83">
        <f>K65*1044/2801.6</f>
        <v>377.11593375214164</v>
      </c>
      <c r="J65" s="83">
        <v>4084</v>
      </c>
      <c r="K65" s="83">
        <f t="shared" si="8"/>
        <v>1012</v>
      </c>
      <c r="L65" s="89">
        <v>897.8</v>
      </c>
      <c r="M65" s="90">
        <v>62.1</v>
      </c>
      <c r="N65" s="79">
        <v>16</v>
      </c>
      <c r="O65" s="74">
        <v>1</v>
      </c>
      <c r="P65" s="74">
        <v>9</v>
      </c>
      <c r="Q65" s="74">
        <v>1</v>
      </c>
      <c r="R65" s="83">
        <v>114.2</v>
      </c>
      <c r="S65" s="83">
        <f t="shared" si="9"/>
        <v>0</v>
      </c>
      <c r="T65" s="83"/>
      <c r="U65" s="83"/>
      <c r="V65" s="83">
        <v>225.3</v>
      </c>
      <c r="W65" s="83">
        <v>225.3</v>
      </c>
      <c r="X65" s="80" t="s">
        <v>48</v>
      </c>
      <c r="Y65" s="80" t="s">
        <v>49</v>
      </c>
      <c r="Z65" s="91" t="s">
        <v>50</v>
      </c>
      <c r="AA65" s="91" t="s">
        <v>50</v>
      </c>
      <c r="AB65" s="91" t="s">
        <v>50</v>
      </c>
      <c r="AC65" s="91" t="s">
        <v>58</v>
      </c>
      <c r="AD65" s="76" t="s">
        <v>51</v>
      </c>
      <c r="AE65" s="76" t="s">
        <v>52</v>
      </c>
      <c r="AF65" s="76" t="s">
        <v>53</v>
      </c>
      <c r="AG65" s="92">
        <v>547</v>
      </c>
      <c r="AH65" s="92">
        <v>250</v>
      </c>
      <c r="AI65" s="217">
        <v>160</v>
      </c>
      <c r="AJ65" s="217">
        <v>1100</v>
      </c>
      <c r="AK65" s="217">
        <v>26</v>
      </c>
      <c r="AL65" s="111">
        <f>AL64</f>
        <v>13.96</v>
      </c>
      <c r="AM65" s="85">
        <v>7</v>
      </c>
      <c r="AN65" s="94"/>
      <c r="AO65" s="95">
        <v>2.5</v>
      </c>
      <c r="AP65" s="94">
        <v>7.64</v>
      </c>
      <c r="AQ65" s="109">
        <v>1769.42</v>
      </c>
      <c r="AR65" s="94"/>
      <c r="AS65" s="108">
        <v>18.79</v>
      </c>
      <c r="AT65" s="108">
        <v>31.17</v>
      </c>
      <c r="AU65" s="108">
        <v>167.62</v>
      </c>
      <c r="AV65" s="108">
        <v>3.94</v>
      </c>
      <c r="AW65" s="85">
        <v>36907.160000000003</v>
      </c>
      <c r="AX65" s="85">
        <v>31701.06</v>
      </c>
      <c r="AY65" s="71">
        <v>2238.7800000000002</v>
      </c>
      <c r="AZ65" s="70">
        <v>48942.61</v>
      </c>
      <c r="BA65" s="70" t="s">
        <v>93</v>
      </c>
      <c r="BB65" s="115" t="s">
        <v>63</v>
      </c>
      <c r="BC65" s="74">
        <v>2</v>
      </c>
    </row>
    <row r="66" spans="2:55" ht="22.5" x14ac:dyDescent="0.25">
      <c r="B66" s="87">
        <v>54</v>
      </c>
      <c r="C66" s="115" t="s">
        <v>63</v>
      </c>
      <c r="D66" s="74">
        <v>3</v>
      </c>
      <c r="E66" s="76">
        <v>1990</v>
      </c>
      <c r="F66" s="76" t="s">
        <v>46</v>
      </c>
      <c r="G66" s="76">
        <v>4</v>
      </c>
      <c r="H66" s="76" t="s">
        <v>47</v>
      </c>
      <c r="I66" s="83">
        <f>K66*1044/2801.6</f>
        <v>369.73757852655626</v>
      </c>
      <c r="J66" s="83">
        <v>4089</v>
      </c>
      <c r="K66" s="83">
        <f t="shared" si="8"/>
        <v>992.2</v>
      </c>
      <c r="L66" s="89">
        <v>875.2</v>
      </c>
      <c r="M66" s="90">
        <v>68.900000000000006</v>
      </c>
      <c r="N66" s="79">
        <v>16</v>
      </c>
      <c r="O66" s="74">
        <v>1</v>
      </c>
      <c r="P66" s="74">
        <v>11</v>
      </c>
      <c r="Q66" s="74">
        <v>1</v>
      </c>
      <c r="R66" s="83">
        <v>117</v>
      </c>
      <c r="S66" s="83">
        <f t="shared" si="9"/>
        <v>0</v>
      </c>
      <c r="T66" s="83"/>
      <c r="U66" s="83"/>
      <c r="V66" s="83">
        <v>225.3</v>
      </c>
      <c r="W66" s="83">
        <v>225.3</v>
      </c>
      <c r="X66" s="80" t="s">
        <v>48</v>
      </c>
      <c r="Y66" s="80" t="s">
        <v>49</v>
      </c>
      <c r="Z66" s="91" t="s">
        <v>50</v>
      </c>
      <c r="AA66" s="91" t="s">
        <v>50</v>
      </c>
      <c r="AB66" s="91" t="s">
        <v>50</v>
      </c>
      <c r="AC66" s="91" t="s">
        <v>58</v>
      </c>
      <c r="AD66" s="76" t="s">
        <v>51</v>
      </c>
      <c r="AE66" s="76" t="s">
        <v>52</v>
      </c>
      <c r="AF66" s="76" t="s">
        <v>53</v>
      </c>
      <c r="AG66" s="92">
        <v>547</v>
      </c>
      <c r="AH66" s="92">
        <v>250</v>
      </c>
      <c r="AI66" s="217">
        <v>161</v>
      </c>
      <c r="AJ66" s="217">
        <v>1100</v>
      </c>
      <c r="AK66" s="217">
        <v>25</v>
      </c>
      <c r="AL66" s="93">
        <v>10.51</v>
      </c>
      <c r="AM66" s="85">
        <v>5</v>
      </c>
      <c r="AN66" s="94"/>
      <c r="AO66" s="95">
        <v>2.5</v>
      </c>
      <c r="AP66" s="94"/>
      <c r="AQ66" s="109">
        <v>1769.42</v>
      </c>
      <c r="AR66" s="94"/>
      <c r="AS66" s="108">
        <v>18.79</v>
      </c>
      <c r="AT66" s="108">
        <v>31.17</v>
      </c>
      <c r="AU66" s="108">
        <v>167.62</v>
      </c>
      <c r="AV66" s="108">
        <v>3.94</v>
      </c>
      <c r="AW66" s="85">
        <v>35531.82</v>
      </c>
      <c r="AX66" s="85">
        <v>32644.74</v>
      </c>
      <c r="AY66" s="71">
        <v>6412.49</v>
      </c>
      <c r="AZ66" s="70">
        <v>65301.95</v>
      </c>
      <c r="BA66" s="250" t="s">
        <v>94</v>
      </c>
      <c r="BB66" s="115" t="s">
        <v>63</v>
      </c>
      <c r="BC66" s="74">
        <v>3</v>
      </c>
    </row>
    <row r="67" spans="2:55" ht="22.5" x14ac:dyDescent="0.25">
      <c r="B67" s="87">
        <v>55</v>
      </c>
      <c r="C67" s="115" t="s">
        <v>63</v>
      </c>
      <c r="D67" s="74">
        <v>4</v>
      </c>
      <c r="E67" s="76">
        <v>1995</v>
      </c>
      <c r="F67" s="76" t="s">
        <v>46</v>
      </c>
      <c r="G67" s="76">
        <v>4</v>
      </c>
      <c r="H67" s="76" t="s">
        <v>47</v>
      </c>
      <c r="I67" s="83">
        <v>428</v>
      </c>
      <c r="J67" s="83">
        <v>3801</v>
      </c>
      <c r="K67" s="83">
        <f t="shared" si="8"/>
        <v>952.1</v>
      </c>
      <c r="L67" s="89">
        <v>850.9</v>
      </c>
      <c r="M67" s="90">
        <v>48.2</v>
      </c>
      <c r="N67" s="79">
        <v>16</v>
      </c>
      <c r="O67" s="74">
        <v>1</v>
      </c>
      <c r="P67" s="74">
        <v>2</v>
      </c>
      <c r="Q67" s="74">
        <v>1</v>
      </c>
      <c r="R67" s="83">
        <v>101.2</v>
      </c>
      <c r="S67" s="83">
        <f t="shared" si="9"/>
        <v>0</v>
      </c>
      <c r="T67" s="83"/>
      <c r="U67" s="83"/>
      <c r="V67" s="83"/>
      <c r="W67" s="83">
        <v>206.6</v>
      </c>
      <c r="X67" s="80" t="s">
        <v>48</v>
      </c>
      <c r="Y67" s="80" t="s">
        <v>49</v>
      </c>
      <c r="Z67" s="91" t="s">
        <v>50</v>
      </c>
      <c r="AA67" s="91" t="s">
        <v>50</v>
      </c>
      <c r="AB67" s="91" t="s">
        <v>50</v>
      </c>
      <c r="AC67" s="91" t="s">
        <v>58</v>
      </c>
      <c r="AD67" s="76" t="s">
        <v>51</v>
      </c>
      <c r="AE67" s="76" t="s">
        <v>52</v>
      </c>
      <c r="AF67" s="76" t="s">
        <v>53</v>
      </c>
      <c r="AG67" s="92">
        <v>547</v>
      </c>
      <c r="AH67" s="92">
        <v>250</v>
      </c>
      <c r="AI67" s="217">
        <v>161</v>
      </c>
      <c r="AJ67" s="217">
        <v>1100</v>
      </c>
      <c r="AK67" s="217">
        <v>20</v>
      </c>
      <c r="AL67" s="93">
        <v>12.8</v>
      </c>
      <c r="AM67" s="85">
        <v>3</v>
      </c>
      <c r="AN67" s="94"/>
      <c r="AO67" s="95">
        <v>2.5</v>
      </c>
      <c r="AP67" s="94"/>
      <c r="AQ67" s="109">
        <v>1769.42</v>
      </c>
      <c r="AR67" s="94"/>
      <c r="AS67" s="108">
        <v>18.79</v>
      </c>
      <c r="AT67" s="108">
        <v>31.17</v>
      </c>
      <c r="AU67" s="108">
        <v>167.62</v>
      </c>
      <c r="AV67" s="108">
        <v>3.94</v>
      </c>
      <c r="AW67" s="85">
        <v>18032.689999999999</v>
      </c>
      <c r="AX67" s="85">
        <v>14869.12</v>
      </c>
      <c r="AY67" s="71">
        <v>15718.73</v>
      </c>
      <c r="AZ67" s="70">
        <v>-959.95</v>
      </c>
      <c r="BA67" s="250" t="s">
        <v>94</v>
      </c>
      <c r="BB67" s="115" t="s">
        <v>63</v>
      </c>
      <c r="BC67" s="74">
        <v>4</v>
      </c>
    </row>
    <row r="68" spans="2:55" x14ac:dyDescent="0.25">
      <c r="B68" s="87">
        <v>56</v>
      </c>
      <c r="C68" s="114" t="s">
        <v>64</v>
      </c>
      <c r="D68" s="74">
        <v>57</v>
      </c>
      <c r="E68" s="76">
        <v>1932</v>
      </c>
      <c r="F68" s="76" t="s">
        <v>66</v>
      </c>
      <c r="G68" s="76">
        <v>1</v>
      </c>
      <c r="H68" s="76" t="s">
        <v>47</v>
      </c>
      <c r="I68" s="83">
        <f>K68*137/123.3</f>
        <v>0</v>
      </c>
      <c r="J68" s="83">
        <v>960</v>
      </c>
      <c r="K68" s="83">
        <v>0</v>
      </c>
      <c r="L68" s="89">
        <v>194.5</v>
      </c>
      <c r="M68" s="90">
        <v>0</v>
      </c>
      <c r="N68" s="79">
        <v>9</v>
      </c>
      <c r="O68" s="74">
        <v>0</v>
      </c>
      <c r="P68" s="74"/>
      <c r="Q68" s="74">
        <v>1</v>
      </c>
      <c r="R68" s="116"/>
      <c r="S68" s="83">
        <f t="shared" si="9"/>
        <v>0</v>
      </c>
      <c r="T68" s="116"/>
      <c r="U68" s="116"/>
      <c r="V68" s="83"/>
      <c r="W68" s="83"/>
      <c r="X68" s="80" t="s">
        <v>48</v>
      </c>
      <c r="Y68" s="80"/>
      <c r="Z68" s="91" t="s">
        <v>50</v>
      </c>
      <c r="AA68" s="91" t="s">
        <v>58</v>
      </c>
      <c r="AB68" s="91" t="s">
        <v>58</v>
      </c>
      <c r="AC68" s="91" t="s">
        <v>58</v>
      </c>
      <c r="AD68" s="91" t="s">
        <v>58</v>
      </c>
      <c r="AE68" s="99" t="s">
        <v>67</v>
      </c>
      <c r="AF68" s="99" t="s">
        <v>65</v>
      </c>
      <c r="AG68" s="117"/>
      <c r="AH68" s="117"/>
      <c r="AI68" s="222"/>
      <c r="AJ68" s="222"/>
      <c r="AK68" s="222"/>
      <c r="AL68" s="93">
        <v>0</v>
      </c>
      <c r="AM68" s="85">
        <f t="shared" ref="AM68:AM71" si="10">AM$9</f>
        <v>0</v>
      </c>
      <c r="AN68" s="94"/>
      <c r="AO68" s="95">
        <v>2.5</v>
      </c>
      <c r="AP68" s="94"/>
      <c r="AQ68" s="109">
        <v>1769.42</v>
      </c>
      <c r="AR68" s="94"/>
      <c r="AS68" s="108">
        <v>18.79</v>
      </c>
      <c r="AT68" s="108">
        <v>31.17</v>
      </c>
      <c r="AU68" s="108">
        <v>167.62</v>
      </c>
      <c r="AV68" s="108">
        <v>3.94</v>
      </c>
      <c r="AW68" s="85"/>
      <c r="AX68" s="85"/>
      <c r="AY68" s="71"/>
      <c r="AZ68" s="70"/>
      <c r="BA68" s="70" t="s">
        <v>95</v>
      </c>
      <c r="BB68" s="114" t="s">
        <v>64</v>
      </c>
      <c r="BC68" s="74">
        <v>57</v>
      </c>
    </row>
    <row r="69" spans="2:55" x14ac:dyDescent="0.25">
      <c r="B69" s="87">
        <v>57</v>
      </c>
      <c r="C69" s="115" t="s">
        <v>64</v>
      </c>
      <c r="D69" s="74">
        <v>60</v>
      </c>
      <c r="E69" s="76">
        <v>1983</v>
      </c>
      <c r="F69" s="76" t="s">
        <v>46</v>
      </c>
      <c r="G69" s="76">
        <v>2</v>
      </c>
      <c r="H69" s="76" t="s">
        <v>47</v>
      </c>
      <c r="I69" s="83">
        <v>600</v>
      </c>
      <c r="J69" s="83">
        <v>3299</v>
      </c>
      <c r="K69" s="83">
        <f>L69+R69+S69</f>
        <v>687.6</v>
      </c>
      <c r="L69" s="89">
        <v>622.5</v>
      </c>
      <c r="M69" s="90">
        <v>58.9</v>
      </c>
      <c r="N69" s="79">
        <v>16</v>
      </c>
      <c r="O69" s="74">
        <v>1</v>
      </c>
      <c r="P69" s="74"/>
      <c r="Q69" s="74">
        <v>2</v>
      </c>
      <c r="R69" s="83">
        <v>65.099999999999994</v>
      </c>
      <c r="S69" s="83">
        <f t="shared" si="9"/>
        <v>0</v>
      </c>
      <c r="T69" s="83"/>
      <c r="U69" s="83"/>
      <c r="V69" s="83"/>
      <c r="W69" s="83"/>
      <c r="X69" s="80" t="s">
        <v>48</v>
      </c>
      <c r="Y69" s="96" t="s">
        <v>55</v>
      </c>
      <c r="Z69" s="91" t="s">
        <v>50</v>
      </c>
      <c r="AA69" s="91" t="s">
        <v>50</v>
      </c>
      <c r="AB69" s="91" t="s">
        <v>50</v>
      </c>
      <c r="AC69" s="91" t="s">
        <v>58</v>
      </c>
      <c r="AD69" s="76" t="s">
        <v>51</v>
      </c>
      <c r="AE69" s="76" t="s">
        <v>52</v>
      </c>
      <c r="AF69" s="76" t="s">
        <v>53</v>
      </c>
      <c r="AG69" s="92">
        <v>160</v>
      </c>
      <c r="AH69" s="92">
        <v>390</v>
      </c>
      <c r="AI69" s="217">
        <v>74</v>
      </c>
      <c r="AJ69" s="217">
        <v>950</v>
      </c>
      <c r="AK69" s="217">
        <v>32</v>
      </c>
      <c r="AL69" s="93">
        <v>12.94</v>
      </c>
      <c r="AM69" s="94">
        <v>3</v>
      </c>
      <c r="AN69" s="94"/>
      <c r="AO69" s="95">
        <v>2.5</v>
      </c>
      <c r="AP69" s="94"/>
      <c r="AQ69" s="109">
        <v>1769.42</v>
      </c>
      <c r="AR69" s="109">
        <v>133.57</v>
      </c>
      <c r="AS69" s="108">
        <v>18.79</v>
      </c>
      <c r="AT69" s="108"/>
      <c r="AU69" s="108">
        <v>67.86</v>
      </c>
      <c r="AV69" s="108">
        <v>3.94</v>
      </c>
      <c r="AW69" s="85">
        <v>15812.59</v>
      </c>
      <c r="AX69" s="85">
        <v>8370.5400000000009</v>
      </c>
      <c r="AY69" s="71">
        <v>6794.96</v>
      </c>
      <c r="AZ69" s="70">
        <v>8172.99</v>
      </c>
      <c r="BA69" s="70" t="s">
        <v>93</v>
      </c>
      <c r="BB69" s="115" t="s">
        <v>64</v>
      </c>
      <c r="BC69" s="74">
        <v>60</v>
      </c>
    </row>
    <row r="70" spans="2:55" x14ac:dyDescent="0.25">
      <c r="B70" s="87">
        <v>58</v>
      </c>
      <c r="C70" s="115" t="s">
        <v>64</v>
      </c>
      <c r="D70" s="74">
        <v>64</v>
      </c>
      <c r="E70" s="76">
        <v>1969</v>
      </c>
      <c r="F70" s="76" t="s">
        <v>46</v>
      </c>
      <c r="G70" s="76">
        <v>2</v>
      </c>
      <c r="H70" s="76" t="s">
        <v>47</v>
      </c>
      <c r="I70" s="83">
        <v>113.1</v>
      </c>
      <c r="J70" s="83">
        <v>656</v>
      </c>
      <c r="K70" s="83">
        <f>L70+R70+S70</f>
        <v>129.1</v>
      </c>
      <c r="L70" s="89">
        <v>129.1</v>
      </c>
      <c r="M70" s="90">
        <v>0</v>
      </c>
      <c r="N70" s="79">
        <v>4</v>
      </c>
      <c r="O70" s="74">
        <v>0</v>
      </c>
      <c r="P70" s="74"/>
      <c r="Q70" s="74">
        <v>1</v>
      </c>
      <c r="R70" s="83"/>
      <c r="S70" s="83">
        <f t="shared" si="9"/>
        <v>0</v>
      </c>
      <c r="T70" s="83"/>
      <c r="U70" s="83"/>
      <c r="V70" s="83"/>
      <c r="W70" s="83"/>
      <c r="X70" s="80" t="s">
        <v>48</v>
      </c>
      <c r="Y70" s="96" t="s">
        <v>55</v>
      </c>
      <c r="Z70" s="91" t="s">
        <v>50</v>
      </c>
      <c r="AA70" s="91" t="s">
        <v>50</v>
      </c>
      <c r="AB70" s="91" t="s">
        <v>50</v>
      </c>
      <c r="AC70" s="91" t="s">
        <v>58</v>
      </c>
      <c r="AD70" s="76" t="s">
        <v>51</v>
      </c>
      <c r="AE70" s="76" t="s">
        <v>52</v>
      </c>
      <c r="AF70" s="76" t="s">
        <v>53</v>
      </c>
      <c r="AG70" s="92">
        <v>160</v>
      </c>
      <c r="AH70" s="92">
        <v>390</v>
      </c>
      <c r="AI70" s="217">
        <v>60</v>
      </c>
      <c r="AJ70" s="217">
        <v>175</v>
      </c>
      <c r="AK70" s="217">
        <v>48</v>
      </c>
      <c r="AL70" s="93">
        <v>5.28</v>
      </c>
      <c r="AM70" s="85">
        <f t="shared" si="10"/>
        <v>0</v>
      </c>
      <c r="AN70" s="94"/>
      <c r="AO70" s="95">
        <v>2.5</v>
      </c>
      <c r="AP70" s="94"/>
      <c r="AQ70" s="109">
        <v>1769.42</v>
      </c>
      <c r="AR70" s="109">
        <v>133.57</v>
      </c>
      <c r="AS70" s="108">
        <v>18.79</v>
      </c>
      <c r="AT70" s="108">
        <v>31.17</v>
      </c>
      <c r="AU70" s="108">
        <v>67.86</v>
      </c>
      <c r="AV70" s="108">
        <v>3.94</v>
      </c>
      <c r="AW70" s="85"/>
      <c r="AX70" s="85"/>
      <c r="AY70" s="71"/>
      <c r="AZ70" s="70"/>
      <c r="BA70" s="70" t="s">
        <v>93</v>
      </c>
      <c r="BB70" s="115" t="s">
        <v>64</v>
      </c>
      <c r="BC70" s="74">
        <v>64</v>
      </c>
    </row>
    <row r="71" spans="2:55" x14ac:dyDescent="0.25">
      <c r="B71" s="87">
        <v>59</v>
      </c>
      <c r="C71" s="115" t="s">
        <v>64</v>
      </c>
      <c r="D71" s="74">
        <v>66</v>
      </c>
      <c r="E71" s="99"/>
      <c r="F71" s="99" t="s">
        <v>46</v>
      </c>
      <c r="G71" s="99">
        <v>2</v>
      </c>
      <c r="H71" s="99"/>
      <c r="I71" s="100">
        <v>0</v>
      </c>
      <c r="J71" s="100">
        <v>0</v>
      </c>
      <c r="K71" s="100">
        <v>0</v>
      </c>
      <c r="L71" s="101">
        <v>129.1</v>
      </c>
      <c r="M71" s="102">
        <v>0</v>
      </c>
      <c r="N71" s="103">
        <v>6</v>
      </c>
      <c r="O71" s="98">
        <v>6</v>
      </c>
      <c r="P71" s="98"/>
      <c r="Q71" s="98">
        <v>0</v>
      </c>
      <c r="R71" s="100"/>
      <c r="S71" s="100">
        <f t="shared" ref="S71" si="11">SUM(T71:U71)</f>
        <v>0</v>
      </c>
      <c r="T71" s="100"/>
      <c r="U71" s="83"/>
      <c r="V71" s="83"/>
      <c r="W71" s="83"/>
      <c r="X71" s="80" t="s">
        <v>48</v>
      </c>
      <c r="Y71" s="96"/>
      <c r="Z71" s="91" t="s">
        <v>50</v>
      </c>
      <c r="AA71" s="91" t="s">
        <v>96</v>
      </c>
      <c r="AB71" s="91" t="e">
        <f>-E69:U71</f>
        <v>#VALUE!</v>
      </c>
      <c r="AC71" s="91" t="s">
        <v>58</v>
      </c>
      <c r="AD71" s="76"/>
      <c r="AE71" s="76"/>
      <c r="AF71" s="76" t="s">
        <v>53</v>
      </c>
      <c r="AG71" s="92"/>
      <c r="AH71" s="92"/>
      <c r="AI71" s="217"/>
      <c r="AJ71" s="217"/>
      <c r="AK71" s="217"/>
      <c r="AL71" s="93">
        <v>0</v>
      </c>
      <c r="AM71" s="85">
        <f t="shared" si="10"/>
        <v>0</v>
      </c>
      <c r="AN71" s="94"/>
      <c r="AO71" s="95">
        <v>2.5</v>
      </c>
      <c r="AP71" s="94"/>
      <c r="AQ71" s="109">
        <v>1769.42</v>
      </c>
      <c r="AR71" s="94"/>
      <c r="AS71" s="108">
        <v>18.79</v>
      </c>
      <c r="AT71" s="108"/>
      <c r="AU71" s="94">
        <v>167.62</v>
      </c>
      <c r="AV71" s="108">
        <v>3.94</v>
      </c>
      <c r="AW71" s="85"/>
      <c r="AX71" s="85"/>
      <c r="AY71" s="71"/>
      <c r="AZ71" s="70"/>
      <c r="BA71" s="70" t="s">
        <v>95</v>
      </c>
      <c r="BB71" s="115" t="s">
        <v>64</v>
      </c>
      <c r="BC71" s="74">
        <v>66</v>
      </c>
    </row>
    <row r="72" spans="2:55" x14ac:dyDescent="0.25">
      <c r="B72" s="87">
        <v>60</v>
      </c>
      <c r="C72" s="115" t="s">
        <v>64</v>
      </c>
      <c r="D72" s="74">
        <v>91</v>
      </c>
      <c r="E72" s="76">
        <v>1991</v>
      </c>
      <c r="F72" s="76" t="s">
        <v>46</v>
      </c>
      <c r="G72" s="76">
        <v>9</v>
      </c>
      <c r="H72" s="76" t="s">
        <v>56</v>
      </c>
      <c r="I72" s="83">
        <f>W72</f>
        <v>1218.9000000000001</v>
      </c>
      <c r="J72" s="83">
        <v>31752</v>
      </c>
      <c r="K72" s="83">
        <f>L72+R72+S72</f>
        <v>8637.7800000000007</v>
      </c>
      <c r="L72" s="89">
        <v>6982.75</v>
      </c>
      <c r="M72" s="90">
        <v>308.3</v>
      </c>
      <c r="N72" s="79">
        <v>119</v>
      </c>
      <c r="O72" s="74">
        <v>6</v>
      </c>
      <c r="P72" s="74">
        <v>29</v>
      </c>
      <c r="Q72" s="74">
        <v>4</v>
      </c>
      <c r="R72" s="83">
        <v>1275.5999999999999</v>
      </c>
      <c r="S72" s="83">
        <f t="shared" si="9"/>
        <v>379.42999999999995</v>
      </c>
      <c r="T72" s="83">
        <v>173.01</v>
      </c>
      <c r="U72" s="118">
        <v>206.42</v>
      </c>
      <c r="V72" s="112"/>
      <c r="W72" s="112">
        <v>1218.9000000000001</v>
      </c>
      <c r="X72" s="80" t="s">
        <v>48</v>
      </c>
      <c r="Y72" s="96" t="s">
        <v>55</v>
      </c>
      <c r="Z72" s="91" t="s">
        <v>50</v>
      </c>
      <c r="AA72" s="91" t="s">
        <v>50</v>
      </c>
      <c r="AB72" s="91" t="s">
        <v>50</v>
      </c>
      <c r="AC72" s="91" t="s">
        <v>50</v>
      </c>
      <c r="AD72" s="76" t="s">
        <v>51</v>
      </c>
      <c r="AE72" s="76" t="s">
        <v>52</v>
      </c>
      <c r="AF72" s="76" t="s">
        <v>53</v>
      </c>
      <c r="AG72" s="92">
        <v>1902</v>
      </c>
      <c r="AH72" s="92">
        <v>704</v>
      </c>
      <c r="AI72" s="217">
        <v>120</v>
      </c>
      <c r="AJ72" s="217">
        <v>4450</v>
      </c>
      <c r="AK72" s="217">
        <v>24</v>
      </c>
      <c r="AL72" s="93">
        <v>13.19</v>
      </c>
      <c r="AM72" s="85">
        <v>6.29</v>
      </c>
      <c r="AN72" s="94">
        <v>4.3</v>
      </c>
      <c r="AO72" s="95">
        <v>2.5</v>
      </c>
      <c r="AP72" s="94">
        <v>9.0500000000000007</v>
      </c>
      <c r="AQ72" s="109">
        <v>1769.42</v>
      </c>
      <c r="AR72" s="109">
        <v>133.57</v>
      </c>
      <c r="AS72" s="108">
        <v>18.79</v>
      </c>
      <c r="AT72" s="108">
        <v>31.17</v>
      </c>
      <c r="AU72" s="108">
        <v>67.86</v>
      </c>
      <c r="AV72" s="108">
        <v>3.94</v>
      </c>
      <c r="AW72" s="85">
        <v>321350.18</v>
      </c>
      <c r="AX72" s="85">
        <v>242460.24</v>
      </c>
      <c r="AY72" s="71">
        <v>145000</v>
      </c>
      <c r="AZ72" s="70">
        <v>-72216.759999999995</v>
      </c>
      <c r="BA72" s="70" t="s">
        <v>93</v>
      </c>
      <c r="BB72" s="115" t="s">
        <v>64</v>
      </c>
      <c r="BC72" s="74">
        <v>91</v>
      </c>
    </row>
    <row r="73" spans="2:55" ht="15.75" thickBot="1" x14ac:dyDescent="0.3">
      <c r="B73" s="87">
        <v>61</v>
      </c>
      <c r="C73" s="114" t="s">
        <v>68</v>
      </c>
      <c r="D73" s="74">
        <v>1</v>
      </c>
      <c r="E73" s="76">
        <v>1988</v>
      </c>
      <c r="F73" s="76" t="s">
        <v>61</v>
      </c>
      <c r="G73" s="76">
        <v>5</v>
      </c>
      <c r="H73" s="76" t="s">
        <v>56</v>
      </c>
      <c r="I73" s="83">
        <f>W73</f>
        <v>842.4799999999999</v>
      </c>
      <c r="J73" s="83">
        <v>15829</v>
      </c>
      <c r="K73" s="83">
        <f>L73+R73+S73</f>
        <v>4688.2999999999993</v>
      </c>
      <c r="L73" s="89">
        <v>4195.3999999999996</v>
      </c>
      <c r="M73" s="90">
        <v>249</v>
      </c>
      <c r="N73" s="79">
        <v>80</v>
      </c>
      <c r="O73" s="74">
        <v>4</v>
      </c>
      <c r="P73" s="74">
        <v>25</v>
      </c>
      <c r="Q73" s="74">
        <v>6</v>
      </c>
      <c r="R73" s="83">
        <v>492.9</v>
      </c>
      <c r="S73" s="83">
        <f t="shared" si="9"/>
        <v>0</v>
      </c>
      <c r="T73" s="83"/>
      <c r="U73" s="83"/>
      <c r="V73" s="83"/>
      <c r="W73" s="83">
        <f>4237.4/5-5</f>
        <v>842.4799999999999</v>
      </c>
      <c r="X73" s="80" t="s">
        <v>48</v>
      </c>
      <c r="Y73" s="80" t="s">
        <v>55</v>
      </c>
      <c r="Z73" s="91" t="s">
        <v>50</v>
      </c>
      <c r="AA73" s="91" t="s">
        <v>50</v>
      </c>
      <c r="AB73" s="91" t="s">
        <v>50</v>
      </c>
      <c r="AC73" s="91" t="s">
        <v>58</v>
      </c>
      <c r="AD73" s="76" t="s">
        <v>51</v>
      </c>
      <c r="AE73" s="76" t="s">
        <v>52</v>
      </c>
      <c r="AF73" s="76" t="s">
        <v>53</v>
      </c>
      <c r="AG73" s="92">
        <v>1052</v>
      </c>
      <c r="AH73" s="92">
        <v>669</v>
      </c>
      <c r="AI73" s="217">
        <v>220</v>
      </c>
      <c r="AJ73" s="217">
        <v>3240</v>
      </c>
      <c r="AK73" s="217">
        <v>27</v>
      </c>
      <c r="AL73" s="93">
        <v>11.42</v>
      </c>
      <c r="AM73" s="94">
        <v>3</v>
      </c>
      <c r="AN73" s="94"/>
      <c r="AO73" s="95">
        <v>2.5</v>
      </c>
      <c r="AP73" s="94">
        <v>7.03</v>
      </c>
      <c r="AQ73" s="109">
        <v>1769.42</v>
      </c>
      <c r="AR73" s="109">
        <v>133.57</v>
      </c>
      <c r="AS73" s="108">
        <v>18.79</v>
      </c>
      <c r="AT73" s="108">
        <v>31.17</v>
      </c>
      <c r="AU73" s="108">
        <v>67.86</v>
      </c>
      <c r="AV73" s="108">
        <v>3.94</v>
      </c>
      <c r="AW73" s="85">
        <v>90942</v>
      </c>
      <c r="AX73" s="85">
        <v>70917.06</v>
      </c>
      <c r="AY73" s="110">
        <v>97983.86</v>
      </c>
      <c r="AZ73" s="242">
        <v>-31958</v>
      </c>
      <c r="BA73" s="70" t="s">
        <v>93</v>
      </c>
      <c r="BB73" s="114" t="s">
        <v>68</v>
      </c>
      <c r="BC73" s="74">
        <v>1</v>
      </c>
    </row>
    <row r="74" spans="2:55" ht="15.75" thickBot="1" x14ac:dyDescent="0.3">
      <c r="B74" s="43">
        <v>1</v>
      </c>
      <c r="C74" s="43">
        <v>2</v>
      </c>
      <c r="D74" s="43">
        <v>3</v>
      </c>
      <c r="E74" s="43">
        <v>4</v>
      </c>
      <c r="F74" s="43">
        <v>5</v>
      </c>
      <c r="G74" s="43">
        <v>6</v>
      </c>
      <c r="H74" s="43">
        <v>7</v>
      </c>
      <c r="I74" s="43">
        <v>8</v>
      </c>
      <c r="J74" s="43">
        <v>9</v>
      </c>
      <c r="K74" s="43">
        <v>10</v>
      </c>
      <c r="L74" s="43">
        <v>11</v>
      </c>
      <c r="M74" s="43">
        <v>13</v>
      </c>
      <c r="N74" s="43">
        <v>14</v>
      </c>
      <c r="O74" s="43">
        <v>15</v>
      </c>
      <c r="P74" s="43">
        <v>16</v>
      </c>
      <c r="Q74" s="43">
        <v>17</v>
      </c>
      <c r="R74" s="43">
        <v>18</v>
      </c>
      <c r="S74" s="43">
        <v>19</v>
      </c>
      <c r="T74" s="43">
        <v>20</v>
      </c>
      <c r="U74" s="43">
        <v>21</v>
      </c>
      <c r="V74" s="43">
        <v>22</v>
      </c>
      <c r="W74" s="43">
        <v>23</v>
      </c>
      <c r="X74" s="43">
        <v>24</v>
      </c>
      <c r="Y74" s="43">
        <v>25</v>
      </c>
      <c r="Z74" s="43">
        <v>26</v>
      </c>
      <c r="AA74" s="43">
        <v>27</v>
      </c>
      <c r="AB74" s="43">
        <v>28</v>
      </c>
      <c r="AC74" s="43">
        <v>29</v>
      </c>
      <c r="AD74" s="43">
        <v>30</v>
      </c>
      <c r="AE74" s="43">
        <v>31</v>
      </c>
      <c r="AF74" s="43">
        <v>32</v>
      </c>
      <c r="AG74" s="43">
        <v>33</v>
      </c>
      <c r="AH74" s="43">
        <v>34</v>
      </c>
      <c r="AI74" s="43">
        <v>35</v>
      </c>
      <c r="AJ74" s="43">
        <v>36</v>
      </c>
      <c r="AK74" s="43">
        <v>37</v>
      </c>
      <c r="AL74" s="43">
        <v>38</v>
      </c>
      <c r="AM74" s="43">
        <v>39</v>
      </c>
      <c r="AN74" s="43">
        <v>40</v>
      </c>
      <c r="AO74" s="43">
        <v>41</v>
      </c>
      <c r="AP74" s="43">
        <v>42</v>
      </c>
      <c r="AQ74" s="43">
        <v>43</v>
      </c>
      <c r="AR74" s="43">
        <v>44</v>
      </c>
      <c r="AS74" s="43">
        <v>45</v>
      </c>
      <c r="AT74" s="43">
        <v>46</v>
      </c>
      <c r="AU74" s="43">
        <v>47</v>
      </c>
      <c r="AV74" s="43">
        <v>48</v>
      </c>
      <c r="AW74" s="43">
        <v>50</v>
      </c>
      <c r="AX74" s="43">
        <v>51</v>
      </c>
      <c r="AY74" s="43">
        <v>52</v>
      </c>
      <c r="AZ74" s="43"/>
      <c r="BA74" s="43">
        <v>53</v>
      </c>
      <c r="BB74" s="43">
        <v>54</v>
      </c>
      <c r="BC74" s="43">
        <v>55</v>
      </c>
    </row>
    <row r="75" spans="2:55" ht="15.75" thickTop="1" x14ac:dyDescent="0.25">
      <c r="B75" s="97">
        <v>62</v>
      </c>
      <c r="C75" s="119" t="s">
        <v>68</v>
      </c>
      <c r="D75" s="98">
        <v>3</v>
      </c>
      <c r="E75" s="99">
        <v>1974</v>
      </c>
      <c r="F75" s="99" t="s">
        <v>61</v>
      </c>
      <c r="G75" s="99">
        <v>2</v>
      </c>
      <c r="H75" s="99" t="s">
        <v>47</v>
      </c>
      <c r="I75" s="96">
        <f>W75</f>
        <v>530.447</v>
      </c>
      <c r="J75" s="103">
        <v>3789</v>
      </c>
      <c r="K75" s="100">
        <f>L75+R75+S75</f>
        <v>900.1</v>
      </c>
      <c r="L75" s="101">
        <v>678.5</v>
      </c>
      <c r="M75" s="120">
        <v>218.2</v>
      </c>
      <c r="N75" s="103">
        <v>32</v>
      </c>
      <c r="O75" s="98">
        <v>10</v>
      </c>
      <c r="P75" s="98">
        <v>13</v>
      </c>
      <c r="Q75" s="98">
        <v>2</v>
      </c>
      <c r="R75" s="100">
        <v>221.6</v>
      </c>
      <c r="S75" s="100"/>
      <c r="T75" s="100"/>
      <c r="U75" s="100"/>
      <c r="V75" s="96"/>
      <c r="W75" s="100">
        <f>4.8*(3.25+2.8+2.8+3.35+3.1+3.1+2.8+2.7+3.35+2.8+2.8+3.33+3.1+3.3+3.3+2.8+2.76+3.33)+3.35*(6.2+6.2+3+3.7+2.5+6.2+6.22+6.22+3+6.2+6.18)+1.42*57.2</f>
        <v>530.447</v>
      </c>
      <c r="X75" s="96" t="s">
        <v>48</v>
      </c>
      <c r="Y75" s="96" t="s">
        <v>55</v>
      </c>
      <c r="Z75" s="104" t="s">
        <v>50</v>
      </c>
      <c r="AA75" s="104" t="s">
        <v>50</v>
      </c>
      <c r="AB75" s="104" t="s">
        <v>50</v>
      </c>
      <c r="AC75" s="104" t="s">
        <v>58</v>
      </c>
      <c r="AD75" s="104" t="s">
        <v>58</v>
      </c>
      <c r="AE75" s="99" t="s">
        <v>67</v>
      </c>
      <c r="AF75" s="99" t="s">
        <v>53</v>
      </c>
      <c r="AG75" s="121">
        <v>300</v>
      </c>
      <c r="AH75" s="121"/>
      <c r="AI75" s="223">
        <v>78</v>
      </c>
      <c r="AJ75" s="223">
        <v>172</v>
      </c>
      <c r="AK75" s="223">
        <v>41</v>
      </c>
      <c r="AL75" s="106">
        <v>13.29</v>
      </c>
      <c r="AM75" s="107">
        <v>3</v>
      </c>
      <c r="AN75" s="107"/>
      <c r="AO75" s="107">
        <v>2.5</v>
      </c>
      <c r="AP75" s="122">
        <v>6.72</v>
      </c>
      <c r="AQ75" s="215">
        <v>1769.42</v>
      </c>
      <c r="AR75" s="109">
        <v>133.57</v>
      </c>
      <c r="AS75" s="215">
        <v>18.79</v>
      </c>
      <c r="AT75" s="108">
        <v>31.17</v>
      </c>
      <c r="AU75" s="215"/>
      <c r="AV75" s="215">
        <v>3.94</v>
      </c>
      <c r="AW75" s="85">
        <v>18528.29</v>
      </c>
      <c r="AX75" s="85">
        <v>9785.23</v>
      </c>
      <c r="AY75" s="57">
        <v>0</v>
      </c>
      <c r="AZ75" s="243">
        <v>-24894.57</v>
      </c>
      <c r="BA75" s="70" t="s">
        <v>93</v>
      </c>
      <c r="BB75" s="119" t="s">
        <v>68</v>
      </c>
      <c r="BC75" s="98">
        <v>3</v>
      </c>
    </row>
    <row r="76" spans="2:55" ht="15" customHeight="1" x14ac:dyDescent="0.25">
      <c r="B76" s="308">
        <v>63</v>
      </c>
      <c r="C76" s="259" t="s">
        <v>68</v>
      </c>
      <c r="D76" s="258">
        <v>4</v>
      </c>
      <c r="E76" s="261">
        <v>1979</v>
      </c>
      <c r="F76" s="261" t="s">
        <v>61</v>
      </c>
      <c r="G76" s="261">
        <v>2</v>
      </c>
      <c r="H76" s="261" t="s">
        <v>47</v>
      </c>
      <c r="I76" s="271">
        <f>K76*288/342.6</f>
        <v>1003.7127845884413</v>
      </c>
      <c r="J76" s="271">
        <v>4409</v>
      </c>
      <c r="K76" s="271">
        <f>L76+R76+S76</f>
        <v>1194</v>
      </c>
      <c r="L76" s="300">
        <v>1064.4000000000001</v>
      </c>
      <c r="M76" s="302">
        <v>0</v>
      </c>
      <c r="N76" s="304">
        <v>28</v>
      </c>
      <c r="O76" s="306">
        <v>0</v>
      </c>
      <c r="P76" s="306"/>
      <c r="Q76" s="258">
        <v>4</v>
      </c>
      <c r="R76" s="271">
        <v>129.6</v>
      </c>
      <c r="S76" s="271">
        <f>SUM(T76:U76)</f>
        <v>0</v>
      </c>
      <c r="T76" s="271"/>
      <c r="U76" s="271"/>
      <c r="V76" s="298"/>
      <c r="W76" s="271">
        <v>593.4</v>
      </c>
      <c r="X76" s="298" t="s">
        <v>48</v>
      </c>
      <c r="Y76" s="96" t="s">
        <v>55</v>
      </c>
      <c r="Z76" s="299" t="s">
        <v>50</v>
      </c>
      <c r="AA76" s="299" t="s">
        <v>50</v>
      </c>
      <c r="AB76" s="299" t="s">
        <v>50</v>
      </c>
      <c r="AC76" s="299" t="s">
        <v>58</v>
      </c>
      <c r="AD76" s="261" t="s">
        <v>51</v>
      </c>
      <c r="AE76" s="261" t="s">
        <v>52</v>
      </c>
      <c r="AF76" s="261" t="s">
        <v>53</v>
      </c>
      <c r="AG76" s="283">
        <v>445</v>
      </c>
      <c r="AH76" s="284">
        <v>471</v>
      </c>
      <c r="AI76" s="217">
        <v>110</v>
      </c>
      <c r="AJ76" s="217">
        <v>340</v>
      </c>
      <c r="AK76" s="217">
        <v>36</v>
      </c>
      <c r="AL76" s="285">
        <v>12.15</v>
      </c>
      <c r="AM76" s="264">
        <v>4</v>
      </c>
      <c r="AN76" s="261"/>
      <c r="AO76" s="282">
        <v>2.5</v>
      </c>
      <c r="AP76" s="261"/>
      <c r="AQ76" s="215">
        <v>1769.42</v>
      </c>
      <c r="AR76" s="109">
        <v>133.57</v>
      </c>
      <c r="AS76" s="215">
        <v>18.79</v>
      </c>
      <c r="AT76" s="108">
        <v>31.17</v>
      </c>
      <c r="AU76" s="108">
        <v>67.86</v>
      </c>
      <c r="AV76" s="215">
        <v>3.94</v>
      </c>
      <c r="AW76" s="261">
        <v>16624.13</v>
      </c>
      <c r="AX76" s="261">
        <v>12736.08</v>
      </c>
      <c r="AY76" s="266">
        <v>0</v>
      </c>
      <c r="AZ76" s="244">
        <v>-52295.519999999997</v>
      </c>
      <c r="BA76" s="70" t="s">
        <v>93</v>
      </c>
      <c r="BB76" s="259" t="s">
        <v>68</v>
      </c>
      <c r="BC76" s="258">
        <v>4</v>
      </c>
    </row>
    <row r="77" spans="2:55" ht="15.75" hidden="1" customHeight="1" x14ac:dyDescent="0.25">
      <c r="B77" s="308"/>
      <c r="C77" s="260"/>
      <c r="D77" s="258"/>
      <c r="E77" s="261"/>
      <c r="F77" s="261"/>
      <c r="G77" s="261"/>
      <c r="H77" s="261"/>
      <c r="I77" s="271"/>
      <c r="J77" s="271"/>
      <c r="K77" s="271"/>
      <c r="L77" s="301"/>
      <c r="M77" s="303"/>
      <c r="N77" s="305"/>
      <c r="O77" s="307"/>
      <c r="P77" s="372"/>
      <c r="Q77" s="258"/>
      <c r="R77" s="271"/>
      <c r="S77" s="271"/>
      <c r="T77" s="271"/>
      <c r="U77" s="271"/>
      <c r="V77" s="298"/>
      <c r="W77" s="271"/>
      <c r="X77" s="298"/>
      <c r="Y77" s="96" t="s">
        <v>49</v>
      </c>
      <c r="Z77" s="299"/>
      <c r="AA77" s="299"/>
      <c r="AB77" s="299"/>
      <c r="AC77" s="299"/>
      <c r="AD77" s="261"/>
      <c r="AE77" s="261"/>
      <c r="AF77" s="261"/>
      <c r="AG77" s="283"/>
      <c r="AH77" s="284"/>
      <c r="AI77" s="217"/>
      <c r="AJ77" s="217"/>
      <c r="AK77" s="217"/>
      <c r="AL77" s="285"/>
      <c r="AM77" s="264"/>
      <c r="AN77" s="261"/>
      <c r="AO77" s="282"/>
      <c r="AP77" s="261"/>
      <c r="AQ77" s="215">
        <v>1769.42</v>
      </c>
      <c r="AR77" s="109">
        <v>133.57</v>
      </c>
      <c r="AS77" s="215">
        <v>18.79</v>
      </c>
      <c r="AT77" s="108">
        <v>31.17</v>
      </c>
      <c r="AU77" s="108">
        <v>67.86</v>
      </c>
      <c r="AV77" s="215">
        <v>3.94</v>
      </c>
      <c r="AW77" s="261"/>
      <c r="AX77" s="261"/>
      <c r="AY77" s="266"/>
      <c r="AZ77" s="245"/>
      <c r="BA77" s="70" t="s">
        <v>93</v>
      </c>
      <c r="BB77" s="260"/>
      <c r="BC77" s="258"/>
    </row>
    <row r="78" spans="2:55" x14ac:dyDescent="0.25">
      <c r="B78" s="87">
        <v>64</v>
      </c>
      <c r="C78" s="115" t="s">
        <v>68</v>
      </c>
      <c r="D78" s="74">
        <v>5</v>
      </c>
      <c r="E78" s="76">
        <v>1997</v>
      </c>
      <c r="F78" s="76" t="s">
        <v>46</v>
      </c>
      <c r="G78" s="76">
        <v>3</v>
      </c>
      <c r="H78" s="76" t="s">
        <v>56</v>
      </c>
      <c r="I78" s="83">
        <f>W78</f>
        <v>460</v>
      </c>
      <c r="J78" s="83">
        <v>6085</v>
      </c>
      <c r="K78" s="83">
        <f t="shared" ref="K78:K91" si="12">L78+R78+S78</f>
        <v>1374.5</v>
      </c>
      <c r="L78" s="89">
        <v>1272.5</v>
      </c>
      <c r="M78" s="78">
        <v>0</v>
      </c>
      <c r="N78" s="79">
        <v>24</v>
      </c>
      <c r="O78" s="74">
        <v>0</v>
      </c>
      <c r="P78" s="74"/>
      <c r="Q78" s="74">
        <v>2</v>
      </c>
      <c r="R78" s="83">
        <v>102</v>
      </c>
      <c r="S78" s="83">
        <f t="shared" ref="S78:S91" si="13">SUM(T78:U78)</f>
        <v>0</v>
      </c>
      <c r="T78" s="83"/>
      <c r="U78" s="83"/>
      <c r="V78" s="80"/>
      <c r="W78" s="83">
        <v>460</v>
      </c>
      <c r="X78" s="80" t="s">
        <v>48</v>
      </c>
      <c r="Y78" s="96" t="s">
        <v>55</v>
      </c>
      <c r="Z78" s="91" t="s">
        <v>50</v>
      </c>
      <c r="AA78" s="91" t="s">
        <v>50</v>
      </c>
      <c r="AB78" s="91" t="s">
        <v>50</v>
      </c>
      <c r="AC78" s="91" t="s">
        <v>58</v>
      </c>
      <c r="AD78" s="76" t="s">
        <v>51</v>
      </c>
      <c r="AE78" s="76" t="s">
        <v>52</v>
      </c>
      <c r="AF78" s="76" t="s">
        <v>53</v>
      </c>
      <c r="AG78" s="123">
        <v>350</v>
      </c>
      <c r="AH78" s="124"/>
      <c r="AI78" s="224">
        <v>69</v>
      </c>
      <c r="AJ78" s="224">
        <v>1548</v>
      </c>
      <c r="AK78" s="224">
        <v>18</v>
      </c>
      <c r="AL78" s="93">
        <v>12.82</v>
      </c>
      <c r="AM78" s="94">
        <v>3</v>
      </c>
      <c r="AN78" s="94"/>
      <c r="AO78" s="95">
        <v>2.5</v>
      </c>
      <c r="AP78" s="94"/>
      <c r="AQ78" s="215">
        <v>1769.42</v>
      </c>
      <c r="AR78" s="109">
        <v>133.57</v>
      </c>
      <c r="AS78" s="215">
        <v>18.79</v>
      </c>
      <c r="AT78" s="108">
        <v>31.17</v>
      </c>
      <c r="AU78" s="108">
        <v>67.86</v>
      </c>
      <c r="AV78" s="215">
        <v>3.94</v>
      </c>
      <c r="AW78" s="94">
        <v>27441.54</v>
      </c>
      <c r="AX78" s="94">
        <v>21426.22</v>
      </c>
      <c r="AY78" s="125">
        <v>35941.629999999997</v>
      </c>
      <c r="AZ78" s="246">
        <v>4988.3500000000004</v>
      </c>
      <c r="BA78" s="70" t="s">
        <v>93</v>
      </c>
      <c r="BB78" s="115" t="s">
        <v>68</v>
      </c>
      <c r="BC78" s="74">
        <v>5</v>
      </c>
    </row>
    <row r="79" spans="2:55" x14ac:dyDescent="0.25">
      <c r="B79" s="87">
        <v>65</v>
      </c>
      <c r="C79" s="114" t="s">
        <v>69</v>
      </c>
      <c r="D79" s="74">
        <v>1</v>
      </c>
      <c r="E79" s="76">
        <v>1982</v>
      </c>
      <c r="F79" s="76" t="s">
        <v>46</v>
      </c>
      <c r="G79" s="76">
        <v>2</v>
      </c>
      <c r="H79" s="76" t="s">
        <v>47</v>
      </c>
      <c r="I79" s="83">
        <f t="shared" ref="I79:I88" si="14">K79*288/342.6</f>
        <v>698.81611208406298</v>
      </c>
      <c r="J79" s="83">
        <v>2918</v>
      </c>
      <c r="K79" s="83">
        <f t="shared" si="12"/>
        <v>831.3</v>
      </c>
      <c r="L79" s="89">
        <v>756.9</v>
      </c>
      <c r="M79" s="78">
        <v>41.6</v>
      </c>
      <c r="N79" s="79">
        <v>16</v>
      </c>
      <c r="O79" s="74">
        <v>1</v>
      </c>
      <c r="P79" s="74">
        <v>9</v>
      </c>
      <c r="Q79" s="74">
        <v>2</v>
      </c>
      <c r="R79" s="83">
        <v>74.400000000000006</v>
      </c>
      <c r="S79" s="83">
        <f t="shared" si="13"/>
        <v>0</v>
      </c>
      <c r="T79" s="83"/>
      <c r="U79" s="83"/>
      <c r="V79" s="80"/>
      <c r="W79" s="112">
        <f>K79/2</f>
        <v>415.65</v>
      </c>
      <c r="X79" s="80" t="s">
        <v>48</v>
      </c>
      <c r="Y79" s="80" t="s">
        <v>49</v>
      </c>
      <c r="Z79" s="91" t="s">
        <v>50</v>
      </c>
      <c r="AA79" s="91" t="s">
        <v>50</v>
      </c>
      <c r="AB79" s="91" t="s">
        <v>50</v>
      </c>
      <c r="AC79" s="91" t="s">
        <v>58</v>
      </c>
      <c r="AD79" s="76" t="s">
        <v>51</v>
      </c>
      <c r="AE79" s="76" t="s">
        <v>52</v>
      </c>
      <c r="AF79" s="76" t="s">
        <v>53</v>
      </c>
      <c r="AG79" s="123">
        <v>169</v>
      </c>
      <c r="AH79" s="124">
        <v>115</v>
      </c>
      <c r="AI79" s="224">
        <v>66</v>
      </c>
      <c r="AJ79" s="224">
        <v>170</v>
      </c>
      <c r="AK79" s="224">
        <v>33</v>
      </c>
      <c r="AL79" s="93">
        <v>11.98</v>
      </c>
      <c r="AM79" s="94">
        <v>5</v>
      </c>
      <c r="AN79" s="94"/>
      <c r="AO79" s="95">
        <v>2.5</v>
      </c>
      <c r="AP79" s="94">
        <v>7.33</v>
      </c>
      <c r="AQ79" s="215">
        <v>1769.42</v>
      </c>
      <c r="AR79" s="94"/>
      <c r="AS79" s="215">
        <v>18.79</v>
      </c>
      <c r="AT79" s="108">
        <v>31.17</v>
      </c>
      <c r="AU79" s="94">
        <v>167.62</v>
      </c>
      <c r="AV79" s="215">
        <v>3.94</v>
      </c>
      <c r="AW79" s="94">
        <v>27393.5</v>
      </c>
      <c r="AX79" s="94">
        <v>20715.34</v>
      </c>
      <c r="AY79" s="125">
        <v>53003.08</v>
      </c>
      <c r="AZ79" s="246">
        <v>-25651.24</v>
      </c>
      <c r="BA79" s="70" t="s">
        <v>93</v>
      </c>
      <c r="BB79" s="114" t="s">
        <v>69</v>
      </c>
      <c r="BC79" s="74">
        <v>1</v>
      </c>
    </row>
    <row r="80" spans="2:55" x14ac:dyDescent="0.25">
      <c r="B80" s="87">
        <v>66</v>
      </c>
      <c r="C80" s="115" t="s">
        <v>69</v>
      </c>
      <c r="D80" s="74">
        <v>2</v>
      </c>
      <c r="E80" s="76">
        <v>1981</v>
      </c>
      <c r="F80" s="76" t="s">
        <v>46</v>
      </c>
      <c r="G80" s="76">
        <v>2</v>
      </c>
      <c r="H80" s="76" t="s">
        <v>47</v>
      </c>
      <c r="I80" s="83">
        <f t="shared" si="14"/>
        <v>705.45709281961467</v>
      </c>
      <c r="J80" s="83">
        <v>2969</v>
      </c>
      <c r="K80" s="83">
        <f t="shared" si="12"/>
        <v>839.2</v>
      </c>
      <c r="L80" s="89">
        <v>758.2</v>
      </c>
      <c r="M80" s="78">
        <v>0</v>
      </c>
      <c r="N80" s="79">
        <v>16</v>
      </c>
      <c r="O80" s="74">
        <v>0</v>
      </c>
      <c r="P80" s="74"/>
      <c r="Q80" s="74">
        <v>2</v>
      </c>
      <c r="R80" s="83">
        <v>81</v>
      </c>
      <c r="S80" s="83">
        <f t="shared" si="13"/>
        <v>0</v>
      </c>
      <c r="T80" s="83"/>
      <c r="U80" s="83"/>
      <c r="V80" s="80"/>
      <c r="W80" s="83"/>
      <c r="X80" s="80" t="s">
        <v>48</v>
      </c>
      <c r="Y80" s="80" t="s">
        <v>49</v>
      </c>
      <c r="Z80" s="91" t="s">
        <v>50</v>
      </c>
      <c r="AA80" s="91" t="s">
        <v>50</v>
      </c>
      <c r="AB80" s="91" t="s">
        <v>50</v>
      </c>
      <c r="AC80" s="91" t="s">
        <v>58</v>
      </c>
      <c r="AD80" s="76" t="s">
        <v>51</v>
      </c>
      <c r="AE80" s="76" t="s">
        <v>52</v>
      </c>
      <c r="AF80" s="76" t="s">
        <v>53</v>
      </c>
      <c r="AG80" s="123">
        <v>170</v>
      </c>
      <c r="AH80" s="124">
        <v>116</v>
      </c>
      <c r="AI80" s="224">
        <v>66</v>
      </c>
      <c r="AJ80" s="224">
        <v>170</v>
      </c>
      <c r="AK80" s="224">
        <v>34</v>
      </c>
      <c r="AL80" s="219">
        <v>11.98</v>
      </c>
      <c r="AM80" s="94">
        <v>3</v>
      </c>
      <c r="AN80" s="94"/>
      <c r="AO80" s="95">
        <v>2.5</v>
      </c>
      <c r="AP80" s="94"/>
      <c r="AQ80" s="215">
        <v>1769.42</v>
      </c>
      <c r="AR80" s="94"/>
      <c r="AS80" s="215">
        <v>18.79</v>
      </c>
      <c r="AT80" s="108">
        <v>31.17</v>
      </c>
      <c r="AU80" s="108">
        <v>167.62</v>
      </c>
      <c r="AV80" s="215">
        <v>3.94</v>
      </c>
      <c r="AW80" s="94">
        <v>16486.599999999999</v>
      </c>
      <c r="AX80" s="94">
        <v>11417.81</v>
      </c>
      <c r="AY80" s="125">
        <v>0</v>
      </c>
      <c r="AZ80" s="246">
        <v>15404.41</v>
      </c>
      <c r="BA80" s="70" t="s">
        <v>93</v>
      </c>
      <c r="BB80" s="115" t="s">
        <v>69</v>
      </c>
      <c r="BC80" s="74">
        <v>2</v>
      </c>
    </row>
    <row r="81" spans="2:55" x14ac:dyDescent="0.25">
      <c r="B81" s="87">
        <v>67</v>
      </c>
      <c r="C81" s="115" t="s">
        <v>69</v>
      </c>
      <c r="D81" s="74">
        <v>3</v>
      </c>
      <c r="E81" s="76">
        <v>1967</v>
      </c>
      <c r="F81" s="76" t="s">
        <v>46</v>
      </c>
      <c r="G81" s="76">
        <v>2</v>
      </c>
      <c r="H81" s="76" t="s">
        <v>47</v>
      </c>
      <c r="I81" s="83">
        <f t="shared" si="14"/>
        <v>287.24343257443076</v>
      </c>
      <c r="J81" s="83">
        <v>1337</v>
      </c>
      <c r="K81" s="83">
        <f t="shared" si="12"/>
        <v>341.7</v>
      </c>
      <c r="L81" s="89">
        <v>307.89999999999998</v>
      </c>
      <c r="M81" s="78">
        <v>38.1</v>
      </c>
      <c r="N81" s="79">
        <v>8</v>
      </c>
      <c r="O81" s="74">
        <v>1</v>
      </c>
      <c r="P81" s="74">
        <v>1</v>
      </c>
      <c r="Q81" s="74">
        <v>1</v>
      </c>
      <c r="R81" s="83">
        <v>33.799999999999997</v>
      </c>
      <c r="S81" s="83">
        <f t="shared" si="13"/>
        <v>0</v>
      </c>
      <c r="T81" s="83"/>
      <c r="U81" s="83"/>
      <c r="V81" s="80"/>
      <c r="W81" s="83"/>
      <c r="X81" s="80" t="s">
        <v>48</v>
      </c>
      <c r="Y81" s="80" t="s">
        <v>49</v>
      </c>
      <c r="Z81" s="91" t="s">
        <v>50</v>
      </c>
      <c r="AA81" s="91" t="s">
        <v>50</v>
      </c>
      <c r="AB81" s="91" t="s">
        <v>50</v>
      </c>
      <c r="AC81" s="91" t="s">
        <v>58</v>
      </c>
      <c r="AD81" s="76" t="s">
        <v>51</v>
      </c>
      <c r="AE81" s="76" t="s">
        <v>52</v>
      </c>
      <c r="AF81" s="76" t="s">
        <v>53</v>
      </c>
      <c r="AG81" s="123">
        <v>85</v>
      </c>
      <c r="AH81" s="124"/>
      <c r="AI81" s="224">
        <v>35</v>
      </c>
      <c r="AJ81" s="224">
        <v>95</v>
      </c>
      <c r="AK81" s="224">
        <v>46</v>
      </c>
      <c r="AL81" s="93">
        <v>11.83</v>
      </c>
      <c r="AM81" s="94">
        <v>3</v>
      </c>
      <c r="AN81" s="94"/>
      <c r="AO81" s="95">
        <v>2.5</v>
      </c>
      <c r="AP81" s="94"/>
      <c r="AQ81" s="215">
        <v>1769.42</v>
      </c>
      <c r="AR81" s="94"/>
      <c r="AS81" s="215">
        <v>18.79</v>
      </c>
      <c r="AT81" s="108">
        <v>31.17</v>
      </c>
      <c r="AU81" s="108">
        <v>167.62</v>
      </c>
      <c r="AV81" s="215">
        <v>3.94</v>
      </c>
      <c r="AW81" s="94">
        <v>6465.9</v>
      </c>
      <c r="AX81" s="94">
        <v>5490.75</v>
      </c>
      <c r="AY81" s="125">
        <v>0</v>
      </c>
      <c r="AZ81" s="246">
        <v>16629.150000000001</v>
      </c>
      <c r="BA81" s="70" t="s">
        <v>93</v>
      </c>
      <c r="BB81" s="115" t="s">
        <v>69</v>
      </c>
      <c r="BC81" s="74">
        <v>3</v>
      </c>
    </row>
    <row r="82" spans="2:55" x14ac:dyDescent="0.25">
      <c r="B82" s="87">
        <v>68</v>
      </c>
      <c r="C82" s="115" t="s">
        <v>69</v>
      </c>
      <c r="D82" s="74">
        <v>4</v>
      </c>
      <c r="E82" s="76">
        <v>1978</v>
      </c>
      <c r="F82" s="76" t="s">
        <v>46</v>
      </c>
      <c r="G82" s="76">
        <v>2</v>
      </c>
      <c r="H82" s="76" t="s">
        <v>47</v>
      </c>
      <c r="I82" s="83">
        <f t="shared" si="14"/>
        <v>335.83187390542906</v>
      </c>
      <c r="J82" s="83">
        <v>1457</v>
      </c>
      <c r="K82" s="83">
        <f t="shared" si="12"/>
        <v>399.5</v>
      </c>
      <c r="L82" s="89">
        <v>372.2</v>
      </c>
      <c r="M82" s="78">
        <v>0</v>
      </c>
      <c r="N82" s="79">
        <v>8</v>
      </c>
      <c r="O82" s="74">
        <v>0</v>
      </c>
      <c r="P82" s="74"/>
      <c r="Q82" s="74">
        <v>1</v>
      </c>
      <c r="R82" s="83">
        <v>27.3</v>
      </c>
      <c r="S82" s="83">
        <f t="shared" si="13"/>
        <v>0</v>
      </c>
      <c r="T82" s="83"/>
      <c r="U82" s="83"/>
      <c r="V82" s="80"/>
      <c r="W82" s="83"/>
      <c r="X82" s="80" t="s">
        <v>48</v>
      </c>
      <c r="Y82" s="80" t="s">
        <v>49</v>
      </c>
      <c r="Z82" s="91" t="s">
        <v>50</v>
      </c>
      <c r="AA82" s="91" t="s">
        <v>50</v>
      </c>
      <c r="AB82" s="91" t="s">
        <v>50</v>
      </c>
      <c r="AC82" s="91" t="s">
        <v>58</v>
      </c>
      <c r="AD82" s="76" t="s">
        <v>51</v>
      </c>
      <c r="AE82" s="76" t="s">
        <v>52</v>
      </c>
      <c r="AF82" s="76" t="s">
        <v>53</v>
      </c>
      <c r="AG82" s="123">
        <v>200</v>
      </c>
      <c r="AH82" s="124"/>
      <c r="AI82" s="224">
        <v>35</v>
      </c>
      <c r="AJ82" s="224">
        <v>95</v>
      </c>
      <c r="AK82" s="224">
        <v>37</v>
      </c>
      <c r="AL82" s="219">
        <v>11.83</v>
      </c>
      <c r="AM82" s="94">
        <v>3</v>
      </c>
      <c r="AN82" s="94"/>
      <c r="AO82" s="95">
        <v>2.5</v>
      </c>
      <c r="AP82" s="94"/>
      <c r="AQ82" s="215">
        <v>1769.42</v>
      </c>
      <c r="AR82" s="94"/>
      <c r="AS82" s="215">
        <v>18.79</v>
      </c>
      <c r="AT82" s="108">
        <v>31.17</v>
      </c>
      <c r="AU82" s="108">
        <v>167.62</v>
      </c>
      <c r="AV82" s="215">
        <v>3.94</v>
      </c>
      <c r="AW82" s="94">
        <v>7753.71</v>
      </c>
      <c r="AX82" s="94">
        <v>6605.12</v>
      </c>
      <c r="AY82" s="125">
        <v>0</v>
      </c>
      <c r="AZ82" s="246">
        <v>20066.810000000001</v>
      </c>
      <c r="BA82" s="70" t="s">
        <v>93</v>
      </c>
      <c r="BB82" s="115" t="s">
        <v>69</v>
      </c>
      <c r="BC82" s="74">
        <v>4</v>
      </c>
    </row>
    <row r="83" spans="2:55" x14ac:dyDescent="0.25">
      <c r="B83" s="87">
        <v>69</v>
      </c>
      <c r="C83" s="115" t="s">
        <v>69</v>
      </c>
      <c r="D83" s="74">
        <v>5</v>
      </c>
      <c r="E83" s="76">
        <v>1962</v>
      </c>
      <c r="F83" s="76" t="s">
        <v>46</v>
      </c>
      <c r="G83" s="76">
        <v>2</v>
      </c>
      <c r="H83" s="76" t="s">
        <v>47</v>
      </c>
      <c r="I83" s="83">
        <f t="shared" si="14"/>
        <v>293.71628721541151</v>
      </c>
      <c r="J83" s="83">
        <v>1312</v>
      </c>
      <c r="K83" s="83">
        <f t="shared" si="12"/>
        <v>349.4</v>
      </c>
      <c r="L83" s="89">
        <v>316.39999999999998</v>
      </c>
      <c r="M83" s="78">
        <v>121.5</v>
      </c>
      <c r="N83" s="79">
        <v>8</v>
      </c>
      <c r="O83" s="74">
        <v>3</v>
      </c>
      <c r="P83" s="74">
        <v>14</v>
      </c>
      <c r="Q83" s="74">
        <v>1</v>
      </c>
      <c r="R83" s="83">
        <v>33</v>
      </c>
      <c r="S83" s="83">
        <f t="shared" si="13"/>
        <v>0</v>
      </c>
      <c r="T83" s="83"/>
      <c r="U83" s="83"/>
      <c r="V83" s="80"/>
      <c r="W83" s="83"/>
      <c r="X83" s="80" t="s">
        <v>48</v>
      </c>
      <c r="Y83" s="80" t="s">
        <v>49</v>
      </c>
      <c r="Z83" s="91" t="s">
        <v>50</v>
      </c>
      <c r="AA83" s="91" t="s">
        <v>50</v>
      </c>
      <c r="AB83" s="91" t="s">
        <v>50</v>
      </c>
      <c r="AC83" s="91" t="s">
        <v>58</v>
      </c>
      <c r="AD83" s="76" t="s">
        <v>51</v>
      </c>
      <c r="AE83" s="76" t="s">
        <v>52</v>
      </c>
      <c r="AF83" s="76" t="s">
        <v>53</v>
      </c>
      <c r="AG83" s="123">
        <v>85</v>
      </c>
      <c r="AH83" s="124"/>
      <c r="AI83" s="224">
        <v>36</v>
      </c>
      <c r="AJ83" s="224">
        <v>95</v>
      </c>
      <c r="AK83" s="224">
        <v>49</v>
      </c>
      <c r="AL83" s="219">
        <v>11.83</v>
      </c>
      <c r="AM83" s="94">
        <v>3</v>
      </c>
      <c r="AN83" s="94"/>
      <c r="AO83" s="95">
        <v>2.5</v>
      </c>
      <c r="AP83" s="94">
        <v>7.03</v>
      </c>
      <c r="AQ83" s="215">
        <v>1769.42</v>
      </c>
      <c r="AR83" s="94"/>
      <c r="AS83" s="215">
        <v>18.79</v>
      </c>
      <c r="AT83" s="108">
        <v>31.17</v>
      </c>
      <c r="AU83" s="108">
        <v>167.62</v>
      </c>
      <c r="AV83" s="215">
        <v>3.94</v>
      </c>
      <c r="AW83" s="94">
        <v>8296.5</v>
      </c>
      <c r="AX83" s="94">
        <v>6920.3</v>
      </c>
      <c r="AY83" s="125">
        <v>1000</v>
      </c>
      <c r="AZ83" s="246">
        <v>15658.6</v>
      </c>
      <c r="BA83" s="70" t="s">
        <v>93</v>
      </c>
      <c r="BB83" s="115" t="s">
        <v>69</v>
      </c>
      <c r="BC83" s="74">
        <v>5</v>
      </c>
    </row>
    <row r="84" spans="2:55" x14ac:dyDescent="0.25">
      <c r="B84" s="87">
        <v>70</v>
      </c>
      <c r="C84" s="115" t="s">
        <v>69</v>
      </c>
      <c r="D84" s="74">
        <v>6</v>
      </c>
      <c r="E84" s="76">
        <v>1977</v>
      </c>
      <c r="F84" s="76" t="s">
        <v>46</v>
      </c>
      <c r="G84" s="76">
        <v>2</v>
      </c>
      <c r="H84" s="76" t="s">
        <v>47</v>
      </c>
      <c r="I84" s="83">
        <f t="shared" si="14"/>
        <v>342.47285464098076</v>
      </c>
      <c r="J84" s="83">
        <v>1445</v>
      </c>
      <c r="K84" s="83">
        <f t="shared" si="12"/>
        <v>407.40000000000003</v>
      </c>
      <c r="L84" s="89">
        <v>378.6</v>
      </c>
      <c r="M84" s="78">
        <v>45.4</v>
      </c>
      <c r="N84" s="79">
        <v>8</v>
      </c>
      <c r="O84" s="74">
        <v>1</v>
      </c>
      <c r="P84" s="74">
        <v>3</v>
      </c>
      <c r="Q84" s="74">
        <v>1</v>
      </c>
      <c r="R84" s="83">
        <v>28.8</v>
      </c>
      <c r="S84" s="83">
        <f t="shared" si="13"/>
        <v>0</v>
      </c>
      <c r="T84" s="83"/>
      <c r="U84" s="83"/>
      <c r="V84" s="80"/>
      <c r="W84" s="83"/>
      <c r="X84" s="80" t="s">
        <v>48</v>
      </c>
      <c r="Y84" s="80" t="s">
        <v>49</v>
      </c>
      <c r="Z84" s="91" t="s">
        <v>50</v>
      </c>
      <c r="AA84" s="91" t="s">
        <v>50</v>
      </c>
      <c r="AB84" s="91" t="s">
        <v>50</v>
      </c>
      <c r="AC84" s="91" t="s">
        <v>58</v>
      </c>
      <c r="AD84" s="76" t="s">
        <v>51</v>
      </c>
      <c r="AE84" s="76" t="s">
        <v>52</v>
      </c>
      <c r="AF84" s="76" t="s">
        <v>53</v>
      </c>
      <c r="AG84" s="123">
        <v>200</v>
      </c>
      <c r="AH84" s="124"/>
      <c r="AI84" s="224">
        <v>36</v>
      </c>
      <c r="AJ84" s="224">
        <v>95</v>
      </c>
      <c r="AK84" s="224">
        <v>38</v>
      </c>
      <c r="AL84" s="219">
        <v>11.83</v>
      </c>
      <c r="AM84" s="94">
        <v>3</v>
      </c>
      <c r="AN84" s="94"/>
      <c r="AO84" s="95">
        <v>2.5</v>
      </c>
      <c r="AP84" s="94"/>
      <c r="AQ84" s="215">
        <v>1769.42</v>
      </c>
      <c r="AR84" s="94"/>
      <c r="AS84" s="215">
        <v>18.79</v>
      </c>
      <c r="AT84" s="108">
        <v>31.17</v>
      </c>
      <c r="AU84" s="108">
        <v>167.62</v>
      </c>
      <c r="AV84" s="215">
        <v>3.94</v>
      </c>
      <c r="AW84" s="94">
        <v>8380.7099999999991</v>
      </c>
      <c r="AX84" s="94">
        <v>5516.92</v>
      </c>
      <c r="AY84" s="125">
        <v>3000</v>
      </c>
      <c r="AZ84" s="246">
        <v>10325.780000000001</v>
      </c>
      <c r="BA84" s="70" t="s">
        <v>93</v>
      </c>
      <c r="BB84" s="115" t="s">
        <v>69</v>
      </c>
      <c r="BC84" s="74">
        <v>6</v>
      </c>
    </row>
    <row r="85" spans="2:55" x14ac:dyDescent="0.25">
      <c r="B85" s="87">
        <v>71</v>
      </c>
      <c r="C85" s="115" t="s">
        <v>69</v>
      </c>
      <c r="D85" s="74">
        <v>7</v>
      </c>
      <c r="E85" s="76">
        <v>1968</v>
      </c>
      <c r="F85" s="76" t="s">
        <v>46</v>
      </c>
      <c r="G85" s="76">
        <v>2</v>
      </c>
      <c r="H85" s="76" t="s">
        <v>47</v>
      </c>
      <c r="I85" s="83">
        <f t="shared" si="14"/>
        <v>274.38178633975485</v>
      </c>
      <c r="J85" s="83">
        <v>1337</v>
      </c>
      <c r="K85" s="83">
        <f t="shared" si="12"/>
        <v>326.40000000000003</v>
      </c>
      <c r="L85" s="89">
        <v>288.60000000000002</v>
      </c>
      <c r="M85" s="78">
        <v>34.5</v>
      </c>
      <c r="N85" s="79">
        <v>8</v>
      </c>
      <c r="O85" s="74">
        <v>1</v>
      </c>
      <c r="P85" s="74"/>
      <c r="Q85" s="74">
        <v>1</v>
      </c>
      <c r="R85" s="83">
        <v>37.799999999999997</v>
      </c>
      <c r="S85" s="83">
        <f t="shared" si="13"/>
        <v>0</v>
      </c>
      <c r="T85" s="83"/>
      <c r="U85" s="83"/>
      <c r="V85" s="80"/>
      <c r="W85" s="83"/>
      <c r="X85" s="80" t="s">
        <v>48</v>
      </c>
      <c r="Y85" s="80" t="s">
        <v>49</v>
      </c>
      <c r="Z85" s="91" t="s">
        <v>50</v>
      </c>
      <c r="AA85" s="91" t="s">
        <v>50</v>
      </c>
      <c r="AB85" s="91" t="s">
        <v>50</v>
      </c>
      <c r="AC85" s="91" t="s">
        <v>58</v>
      </c>
      <c r="AD85" s="76" t="s">
        <v>51</v>
      </c>
      <c r="AE85" s="76" t="s">
        <v>52</v>
      </c>
      <c r="AF85" s="76" t="s">
        <v>53</v>
      </c>
      <c r="AG85" s="123">
        <v>85</v>
      </c>
      <c r="AH85" s="124"/>
      <c r="AI85" s="224">
        <v>35.5</v>
      </c>
      <c r="AJ85" s="224">
        <v>95</v>
      </c>
      <c r="AK85" s="224">
        <v>47</v>
      </c>
      <c r="AL85" s="219">
        <v>11.83</v>
      </c>
      <c r="AM85" s="94">
        <v>3</v>
      </c>
      <c r="AN85" s="94"/>
      <c r="AO85" s="95">
        <v>2.5</v>
      </c>
      <c r="AP85" s="94"/>
      <c r="AQ85" s="215">
        <v>1769.42</v>
      </c>
      <c r="AR85" s="94"/>
      <c r="AS85" s="215">
        <v>18.79</v>
      </c>
      <c r="AT85" s="108">
        <v>31.17</v>
      </c>
      <c r="AU85" s="108">
        <v>167.62</v>
      </c>
      <c r="AV85" s="215">
        <v>3.94</v>
      </c>
      <c r="AW85" s="94">
        <v>6060.56</v>
      </c>
      <c r="AX85" s="94">
        <v>4495.3100000000004</v>
      </c>
      <c r="AY85" s="125">
        <v>23029.21</v>
      </c>
      <c r="AZ85" s="246">
        <v>-11778.49</v>
      </c>
      <c r="BA85" s="70" t="s">
        <v>93</v>
      </c>
      <c r="BB85" s="115" t="s">
        <v>69</v>
      </c>
      <c r="BC85" s="74">
        <v>7</v>
      </c>
    </row>
    <row r="86" spans="2:55" x14ac:dyDescent="0.25">
      <c r="B86" s="87">
        <v>72</v>
      </c>
      <c r="C86" s="115" t="s">
        <v>69</v>
      </c>
      <c r="D86" s="74">
        <v>8</v>
      </c>
      <c r="E86" s="76">
        <v>1974</v>
      </c>
      <c r="F86" s="76" t="s">
        <v>46</v>
      </c>
      <c r="G86" s="76">
        <v>2</v>
      </c>
      <c r="H86" s="76" t="s">
        <v>47</v>
      </c>
      <c r="I86" s="83">
        <f t="shared" si="14"/>
        <v>337.00875656742556</v>
      </c>
      <c r="J86" s="83">
        <v>1430</v>
      </c>
      <c r="K86" s="83">
        <f t="shared" si="12"/>
        <v>400.9</v>
      </c>
      <c r="L86" s="89">
        <v>373</v>
      </c>
      <c r="M86" s="78">
        <v>44.9</v>
      </c>
      <c r="N86" s="79">
        <v>8</v>
      </c>
      <c r="O86" s="74">
        <v>1</v>
      </c>
      <c r="P86" s="74">
        <v>8</v>
      </c>
      <c r="Q86" s="74">
        <v>1</v>
      </c>
      <c r="R86" s="83">
        <v>27.9</v>
      </c>
      <c r="S86" s="83">
        <f t="shared" si="13"/>
        <v>0</v>
      </c>
      <c r="T86" s="83"/>
      <c r="U86" s="83"/>
      <c r="V86" s="80"/>
      <c r="W86" s="83"/>
      <c r="X86" s="80" t="s">
        <v>48</v>
      </c>
      <c r="Y86" s="80" t="s">
        <v>49</v>
      </c>
      <c r="Z86" s="91" t="s">
        <v>50</v>
      </c>
      <c r="AA86" s="91" t="s">
        <v>50</v>
      </c>
      <c r="AB86" s="91" t="s">
        <v>50</v>
      </c>
      <c r="AC86" s="91" t="s">
        <v>58</v>
      </c>
      <c r="AD86" s="76" t="s">
        <v>51</v>
      </c>
      <c r="AE86" s="76" t="s">
        <v>52</v>
      </c>
      <c r="AF86" s="76" t="s">
        <v>53</v>
      </c>
      <c r="AG86" s="123">
        <v>200</v>
      </c>
      <c r="AH86" s="124"/>
      <c r="AI86" s="224">
        <v>35.5</v>
      </c>
      <c r="AJ86" s="224">
        <v>95</v>
      </c>
      <c r="AK86" s="224">
        <v>39</v>
      </c>
      <c r="AL86" s="219">
        <v>11.83</v>
      </c>
      <c r="AM86" s="94">
        <v>3</v>
      </c>
      <c r="AN86" s="94"/>
      <c r="AO86" s="95">
        <v>2.5</v>
      </c>
      <c r="AP86" s="94">
        <v>7.03</v>
      </c>
      <c r="AQ86" s="215">
        <v>1769.42</v>
      </c>
      <c r="AR86" s="94"/>
      <c r="AS86" s="215">
        <v>18.79</v>
      </c>
      <c r="AT86" s="108">
        <v>31.17</v>
      </c>
      <c r="AU86" s="108">
        <v>167.62</v>
      </c>
      <c r="AV86" s="215">
        <v>3.94</v>
      </c>
      <c r="AW86" s="94">
        <v>11349.69</v>
      </c>
      <c r="AX86" s="94">
        <v>6249.21</v>
      </c>
      <c r="AY86" s="125">
        <v>0</v>
      </c>
      <c r="AZ86" s="246">
        <v>5205.41</v>
      </c>
      <c r="BA86" s="70" t="s">
        <v>93</v>
      </c>
      <c r="BB86" s="115" t="s">
        <v>69</v>
      </c>
      <c r="BC86" s="74">
        <v>8</v>
      </c>
    </row>
    <row r="87" spans="2:55" x14ac:dyDescent="0.25">
      <c r="B87" s="87">
        <v>73</v>
      </c>
      <c r="C87" s="115" t="s">
        <v>69</v>
      </c>
      <c r="D87" s="74">
        <v>9</v>
      </c>
      <c r="E87" s="76">
        <v>1970</v>
      </c>
      <c r="F87" s="76" t="s">
        <v>46</v>
      </c>
      <c r="G87" s="76">
        <v>2</v>
      </c>
      <c r="H87" s="76" t="s">
        <v>47</v>
      </c>
      <c r="I87" s="83">
        <f t="shared" si="14"/>
        <v>315.06830122591947</v>
      </c>
      <c r="J87" s="83">
        <v>1323</v>
      </c>
      <c r="K87" s="83">
        <f t="shared" si="12"/>
        <v>374.8</v>
      </c>
      <c r="L87" s="89">
        <v>339.2</v>
      </c>
      <c r="M87" s="78">
        <v>48.9</v>
      </c>
      <c r="N87" s="79">
        <v>8</v>
      </c>
      <c r="O87" s="74">
        <v>1</v>
      </c>
      <c r="P87" s="74">
        <v>3</v>
      </c>
      <c r="Q87" s="74">
        <v>1</v>
      </c>
      <c r="R87" s="83">
        <v>35.6</v>
      </c>
      <c r="S87" s="83">
        <f t="shared" si="13"/>
        <v>0</v>
      </c>
      <c r="T87" s="83"/>
      <c r="U87" s="83"/>
      <c r="V87" s="80"/>
      <c r="W87" s="83"/>
      <c r="X87" s="80" t="s">
        <v>48</v>
      </c>
      <c r="Y87" s="80" t="s">
        <v>49</v>
      </c>
      <c r="Z87" s="91" t="s">
        <v>50</v>
      </c>
      <c r="AA87" s="91" t="s">
        <v>50</v>
      </c>
      <c r="AB87" s="91" t="s">
        <v>50</v>
      </c>
      <c r="AC87" s="91" t="s">
        <v>58</v>
      </c>
      <c r="AD87" s="76" t="s">
        <v>51</v>
      </c>
      <c r="AE87" s="76" t="s">
        <v>52</v>
      </c>
      <c r="AF87" s="76" t="s">
        <v>53</v>
      </c>
      <c r="AG87" s="123">
        <v>85</v>
      </c>
      <c r="AH87" s="124"/>
      <c r="AI87" s="224">
        <v>36</v>
      </c>
      <c r="AJ87" s="224">
        <v>95</v>
      </c>
      <c r="AK87" s="224">
        <v>45</v>
      </c>
      <c r="AL87" s="219">
        <v>11.83</v>
      </c>
      <c r="AM87" s="94">
        <v>3</v>
      </c>
      <c r="AN87" s="94"/>
      <c r="AO87" s="95">
        <v>2.5</v>
      </c>
      <c r="AP87" s="94"/>
      <c r="AQ87" s="215">
        <v>1769.42</v>
      </c>
      <c r="AR87" s="94"/>
      <c r="AS87" s="215">
        <v>18.79</v>
      </c>
      <c r="AT87" s="108">
        <v>31.17</v>
      </c>
      <c r="AU87" s="108">
        <v>167.62</v>
      </c>
      <c r="AV87" s="215">
        <v>3.94</v>
      </c>
      <c r="AW87" s="94">
        <v>7837.95</v>
      </c>
      <c r="AX87" s="94">
        <v>5525.8</v>
      </c>
      <c r="AY87" s="125">
        <v>14000</v>
      </c>
      <c r="AZ87" s="246">
        <v>3022.25</v>
      </c>
      <c r="BA87" s="70" t="s">
        <v>93</v>
      </c>
      <c r="BB87" s="115" t="s">
        <v>69</v>
      </c>
      <c r="BC87" s="74">
        <v>9</v>
      </c>
    </row>
    <row r="88" spans="2:55" x14ac:dyDescent="0.25">
      <c r="B88" s="87">
        <v>74</v>
      </c>
      <c r="C88" s="115" t="s">
        <v>69</v>
      </c>
      <c r="D88" s="74">
        <v>10</v>
      </c>
      <c r="E88" s="76">
        <v>1973</v>
      </c>
      <c r="F88" s="76" t="s">
        <v>46</v>
      </c>
      <c r="G88" s="76">
        <v>2</v>
      </c>
      <c r="H88" s="76" t="s">
        <v>47</v>
      </c>
      <c r="I88" s="83">
        <f t="shared" si="14"/>
        <v>340.45534150612957</v>
      </c>
      <c r="J88" s="83">
        <v>1351</v>
      </c>
      <c r="K88" s="83">
        <f t="shared" si="12"/>
        <v>405</v>
      </c>
      <c r="L88" s="89">
        <v>377.1</v>
      </c>
      <c r="M88" s="78">
        <v>43.3</v>
      </c>
      <c r="N88" s="79">
        <v>8</v>
      </c>
      <c r="O88" s="74">
        <v>1</v>
      </c>
      <c r="P88" s="74"/>
      <c r="Q88" s="74">
        <v>1</v>
      </c>
      <c r="R88" s="83">
        <v>27.9</v>
      </c>
      <c r="S88" s="83">
        <f t="shared" si="13"/>
        <v>0</v>
      </c>
      <c r="T88" s="83"/>
      <c r="U88" s="83"/>
      <c r="V88" s="80"/>
      <c r="W88" s="83"/>
      <c r="X88" s="80" t="s">
        <v>48</v>
      </c>
      <c r="Y88" s="80" t="s">
        <v>49</v>
      </c>
      <c r="Z88" s="91" t="s">
        <v>50</v>
      </c>
      <c r="AA88" s="91" t="s">
        <v>50</v>
      </c>
      <c r="AB88" s="91" t="s">
        <v>50</v>
      </c>
      <c r="AC88" s="91" t="s">
        <v>58</v>
      </c>
      <c r="AD88" s="76" t="s">
        <v>51</v>
      </c>
      <c r="AE88" s="76" t="s">
        <v>52</v>
      </c>
      <c r="AF88" s="76" t="s">
        <v>53</v>
      </c>
      <c r="AG88" s="123">
        <v>200</v>
      </c>
      <c r="AH88" s="124"/>
      <c r="AI88" s="224">
        <v>37</v>
      </c>
      <c r="AJ88" s="224">
        <v>95</v>
      </c>
      <c r="AK88" s="224">
        <v>42</v>
      </c>
      <c r="AL88" s="93">
        <v>5.62</v>
      </c>
      <c r="AM88" s="94">
        <f>AM$9</f>
        <v>0</v>
      </c>
      <c r="AN88" s="94"/>
      <c r="AO88" s="95">
        <v>2.5</v>
      </c>
      <c r="AP88" s="94">
        <v>7.03</v>
      </c>
      <c r="AQ88" s="215">
        <v>1769.42</v>
      </c>
      <c r="AR88" s="94"/>
      <c r="AS88" s="215">
        <v>18.79</v>
      </c>
      <c r="AT88" s="108">
        <v>31.17</v>
      </c>
      <c r="AU88" s="108">
        <v>167.62</v>
      </c>
      <c r="AV88" s="215">
        <v>3.94</v>
      </c>
      <c r="AW88" s="94"/>
      <c r="AX88" s="94"/>
      <c r="AY88" s="125"/>
      <c r="AZ88" s="246"/>
      <c r="BA88" s="70" t="s">
        <v>93</v>
      </c>
      <c r="BB88" s="115" t="s">
        <v>69</v>
      </c>
      <c r="BC88" s="74">
        <v>10</v>
      </c>
    </row>
    <row r="89" spans="2:55" x14ac:dyDescent="0.25">
      <c r="B89" s="87">
        <v>75</v>
      </c>
      <c r="C89" s="115" t="s">
        <v>69</v>
      </c>
      <c r="D89" s="74">
        <v>11</v>
      </c>
      <c r="E89" s="76">
        <v>1973</v>
      </c>
      <c r="F89" s="76" t="s">
        <v>46</v>
      </c>
      <c r="G89" s="76">
        <v>2</v>
      </c>
      <c r="H89" s="76" t="s">
        <v>47</v>
      </c>
      <c r="I89" s="112">
        <v>340</v>
      </c>
      <c r="J89" s="83">
        <v>1403</v>
      </c>
      <c r="K89" s="83">
        <f t="shared" si="12"/>
        <v>399.70000000000005</v>
      </c>
      <c r="L89" s="89">
        <v>371.6</v>
      </c>
      <c r="M89" s="78">
        <v>56.2</v>
      </c>
      <c r="N89" s="79">
        <v>8</v>
      </c>
      <c r="O89" s="74">
        <v>1</v>
      </c>
      <c r="P89" s="74"/>
      <c r="Q89" s="74">
        <v>1</v>
      </c>
      <c r="R89" s="83">
        <v>28.1</v>
      </c>
      <c r="S89" s="83">
        <f t="shared" si="13"/>
        <v>0</v>
      </c>
      <c r="T89" s="83"/>
      <c r="U89" s="83"/>
      <c r="V89" s="80"/>
      <c r="W89" s="83"/>
      <c r="X89" s="80" t="s">
        <v>48</v>
      </c>
      <c r="Y89" s="80" t="s">
        <v>49</v>
      </c>
      <c r="Z89" s="91" t="s">
        <v>50</v>
      </c>
      <c r="AA89" s="91" t="s">
        <v>50</v>
      </c>
      <c r="AB89" s="91" t="s">
        <v>50</v>
      </c>
      <c r="AC89" s="91" t="s">
        <v>58</v>
      </c>
      <c r="AD89" s="76" t="s">
        <v>51</v>
      </c>
      <c r="AE89" s="76" t="s">
        <v>52</v>
      </c>
      <c r="AF89" s="76" t="s">
        <v>53</v>
      </c>
      <c r="AG89" s="123">
        <v>85</v>
      </c>
      <c r="AH89" s="124"/>
      <c r="AI89" s="224">
        <v>36</v>
      </c>
      <c r="AJ89" s="224">
        <v>95</v>
      </c>
      <c r="AK89" s="224">
        <v>42</v>
      </c>
      <c r="AL89" s="93">
        <v>11.83</v>
      </c>
      <c r="AM89" s="94">
        <v>3</v>
      </c>
      <c r="AN89" s="94"/>
      <c r="AO89" s="95">
        <v>2.5</v>
      </c>
      <c r="AP89" s="94"/>
      <c r="AQ89" s="215">
        <v>1769.42</v>
      </c>
      <c r="AR89" s="94"/>
      <c r="AS89" s="215">
        <v>18.79</v>
      </c>
      <c r="AT89" s="108">
        <v>31.17</v>
      </c>
      <c r="AU89" s="108">
        <v>167.62</v>
      </c>
      <c r="AV89" s="215">
        <v>3.94</v>
      </c>
      <c r="AW89" s="94">
        <v>7369.11</v>
      </c>
      <c r="AX89" s="94">
        <v>6463.75</v>
      </c>
      <c r="AY89" s="125">
        <v>17000</v>
      </c>
      <c r="AZ89" s="246">
        <v>3275.84</v>
      </c>
      <c r="BA89" s="70" t="s">
        <v>93</v>
      </c>
      <c r="BB89" s="115" t="s">
        <v>69</v>
      </c>
      <c r="BC89" s="74">
        <v>11</v>
      </c>
    </row>
    <row r="90" spans="2:55" x14ac:dyDescent="0.25">
      <c r="B90" s="87">
        <v>76</v>
      </c>
      <c r="C90" s="115" t="s">
        <v>69</v>
      </c>
      <c r="D90" s="74">
        <v>13</v>
      </c>
      <c r="E90" s="76">
        <v>1973</v>
      </c>
      <c r="F90" s="76" t="s">
        <v>46</v>
      </c>
      <c r="G90" s="76">
        <v>2</v>
      </c>
      <c r="H90" s="76" t="s">
        <v>47</v>
      </c>
      <c r="I90" s="83">
        <f>K90*288/342.6</f>
        <v>337.092819614711</v>
      </c>
      <c r="J90" s="83">
        <v>1406</v>
      </c>
      <c r="K90" s="83">
        <f t="shared" si="12"/>
        <v>401</v>
      </c>
      <c r="L90" s="89">
        <v>373.6</v>
      </c>
      <c r="M90" s="78">
        <v>44.6</v>
      </c>
      <c r="N90" s="79">
        <v>8</v>
      </c>
      <c r="O90" s="74">
        <v>1</v>
      </c>
      <c r="P90" s="74"/>
      <c r="Q90" s="74">
        <v>1</v>
      </c>
      <c r="R90" s="83">
        <v>27.4</v>
      </c>
      <c r="S90" s="83">
        <f t="shared" si="13"/>
        <v>0</v>
      </c>
      <c r="T90" s="83"/>
      <c r="U90" s="83"/>
      <c r="V90" s="80"/>
      <c r="W90" s="83"/>
      <c r="X90" s="80" t="s">
        <v>48</v>
      </c>
      <c r="Y90" s="80" t="s">
        <v>49</v>
      </c>
      <c r="Z90" s="91" t="s">
        <v>50</v>
      </c>
      <c r="AA90" s="91" t="s">
        <v>50</v>
      </c>
      <c r="AB90" s="91" t="s">
        <v>50</v>
      </c>
      <c r="AC90" s="91" t="s">
        <v>58</v>
      </c>
      <c r="AD90" s="76" t="s">
        <v>51</v>
      </c>
      <c r="AE90" s="76" t="s">
        <v>52</v>
      </c>
      <c r="AF90" s="76" t="s">
        <v>53</v>
      </c>
      <c r="AG90" s="123">
        <v>85</v>
      </c>
      <c r="AH90" s="124"/>
      <c r="AI90" s="224">
        <v>36</v>
      </c>
      <c r="AJ90" s="224">
        <v>95</v>
      </c>
      <c r="AK90" s="224">
        <v>42</v>
      </c>
      <c r="AL90" s="219">
        <v>11.83</v>
      </c>
      <c r="AM90" s="85">
        <v>3</v>
      </c>
      <c r="AN90" s="94"/>
      <c r="AO90" s="95">
        <v>2.5</v>
      </c>
      <c r="AP90" s="94">
        <v>7.03</v>
      </c>
      <c r="AQ90" s="228">
        <v>1769.42</v>
      </c>
      <c r="AR90" s="94"/>
      <c r="AS90" s="215">
        <v>18.79</v>
      </c>
      <c r="AT90" s="108">
        <v>31.17</v>
      </c>
      <c r="AU90" s="108">
        <v>167.62</v>
      </c>
      <c r="AV90" s="215">
        <v>3.94</v>
      </c>
      <c r="AW90" s="94">
        <v>8150.4</v>
      </c>
      <c r="AX90" s="94">
        <v>6599.86</v>
      </c>
      <c r="AY90" s="125">
        <v>0</v>
      </c>
      <c r="AZ90" s="246">
        <v>19617.16</v>
      </c>
      <c r="BA90" s="70" t="s">
        <v>93</v>
      </c>
      <c r="BB90" s="115" t="s">
        <v>69</v>
      </c>
      <c r="BC90" s="74">
        <v>13</v>
      </c>
    </row>
    <row r="91" spans="2:55" ht="15.75" thickBot="1" x14ac:dyDescent="0.3">
      <c r="B91" s="126">
        <v>77</v>
      </c>
      <c r="C91" s="127" t="s">
        <v>69</v>
      </c>
      <c r="D91" s="128">
        <v>15</v>
      </c>
      <c r="E91" s="129">
        <v>1984</v>
      </c>
      <c r="F91" s="129" t="s">
        <v>46</v>
      </c>
      <c r="G91" s="129">
        <v>1</v>
      </c>
      <c r="H91" s="129" t="s">
        <v>47</v>
      </c>
      <c r="I91" s="130">
        <f>K91*137/123.3</f>
        <v>206.22222222222223</v>
      </c>
      <c r="J91" s="130">
        <v>239.8</v>
      </c>
      <c r="K91" s="130">
        <f t="shared" si="12"/>
        <v>185.6</v>
      </c>
      <c r="L91" s="131">
        <v>170.5</v>
      </c>
      <c r="M91" s="132">
        <v>0</v>
      </c>
      <c r="N91" s="133">
        <v>4</v>
      </c>
      <c r="O91" s="128">
        <v>0</v>
      </c>
      <c r="P91" s="128"/>
      <c r="Q91" s="128">
        <v>1</v>
      </c>
      <c r="R91" s="130">
        <v>15.1</v>
      </c>
      <c r="S91" s="130">
        <f t="shared" si="13"/>
        <v>0</v>
      </c>
      <c r="T91" s="130"/>
      <c r="U91" s="130"/>
      <c r="V91" s="134"/>
      <c r="W91" s="130"/>
      <c r="X91" s="134" t="s">
        <v>48</v>
      </c>
      <c r="Y91" s="134" t="s">
        <v>49</v>
      </c>
      <c r="Z91" s="135" t="s">
        <v>50</v>
      </c>
      <c r="AA91" s="135" t="s">
        <v>50</v>
      </c>
      <c r="AB91" s="135" t="s">
        <v>50</v>
      </c>
      <c r="AC91" s="135" t="s">
        <v>58</v>
      </c>
      <c r="AD91" s="129" t="s">
        <v>51</v>
      </c>
      <c r="AE91" s="129" t="s">
        <v>52</v>
      </c>
      <c r="AF91" s="129" t="s">
        <v>53</v>
      </c>
      <c r="AG91" s="136">
        <v>85</v>
      </c>
      <c r="AH91" s="137"/>
      <c r="AI91" s="225">
        <v>32</v>
      </c>
      <c r="AJ91" s="225">
        <v>48</v>
      </c>
      <c r="AK91" s="225">
        <v>31</v>
      </c>
      <c r="AL91" s="138">
        <v>11.52</v>
      </c>
      <c r="AM91" s="139">
        <v>3</v>
      </c>
      <c r="AN91" s="140"/>
      <c r="AO91" s="141">
        <v>2.5</v>
      </c>
      <c r="AP91" s="140"/>
      <c r="AQ91" s="232">
        <v>1769.42</v>
      </c>
      <c r="AR91" s="227"/>
      <c r="AS91" s="229">
        <v>18.79</v>
      </c>
      <c r="AT91" s="230">
        <v>31.17</v>
      </c>
      <c r="AU91" s="140">
        <v>167.62</v>
      </c>
      <c r="AV91" s="229">
        <v>3.94</v>
      </c>
      <c r="AW91" s="140">
        <v>4644.1000000000004</v>
      </c>
      <c r="AX91" s="140">
        <v>2207.4</v>
      </c>
      <c r="AY91" s="142">
        <v>0</v>
      </c>
      <c r="AZ91" s="247">
        <v>7281.8</v>
      </c>
      <c r="BA91" s="251" t="s">
        <v>93</v>
      </c>
      <c r="BB91" s="127" t="s">
        <v>69</v>
      </c>
      <c r="BC91" s="128">
        <v>15</v>
      </c>
    </row>
    <row r="92" spans="2:55" x14ac:dyDescent="0.25">
      <c r="B92" s="143"/>
      <c r="C92" s="143"/>
      <c r="D92" s="144"/>
      <c r="E92" s="143"/>
      <c r="F92" s="145"/>
      <c r="G92" s="145"/>
      <c r="H92" s="145"/>
      <c r="I92" s="146"/>
      <c r="J92" s="147"/>
      <c r="K92" s="148"/>
      <c r="L92" s="149"/>
      <c r="M92" s="146"/>
      <c r="N92" s="150"/>
      <c r="O92" s="151"/>
      <c r="P92" s="151"/>
      <c r="Q92" s="145"/>
      <c r="R92" s="145"/>
      <c r="S92" s="145"/>
      <c r="T92" s="145"/>
      <c r="U92" s="145"/>
      <c r="V92" s="150"/>
      <c r="W92" s="150"/>
      <c r="X92" s="145"/>
      <c r="Y92" s="149"/>
      <c r="Z92" s="145"/>
      <c r="AA92" s="145"/>
      <c r="AB92" s="145"/>
      <c r="AC92" s="145"/>
      <c r="AD92" s="143"/>
      <c r="AE92" s="152"/>
      <c r="AF92" s="153"/>
      <c r="AG92" s="154"/>
      <c r="AH92" s="154"/>
      <c r="AI92" s="154"/>
      <c r="AJ92" s="154"/>
      <c r="AK92" s="154"/>
      <c r="AL92" s="155"/>
      <c r="AM92" s="155"/>
      <c r="AN92" s="155"/>
      <c r="AO92" s="154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C92" s="144"/>
    </row>
    <row r="93" spans="2:55" x14ac:dyDescent="0.25">
      <c r="B93" s="156"/>
      <c r="C93" s="143"/>
      <c r="D93" s="157"/>
      <c r="E93" s="156"/>
      <c r="F93" s="158"/>
      <c r="G93" s="158"/>
      <c r="H93" s="158"/>
      <c r="I93" s="159"/>
      <c r="J93" s="160"/>
      <c r="K93" s="161"/>
      <c r="L93" s="162"/>
      <c r="M93" s="163"/>
      <c r="N93" s="164"/>
      <c r="O93" s="165"/>
      <c r="P93" s="165"/>
      <c r="Q93" s="165"/>
      <c r="R93" s="165"/>
      <c r="S93" s="165"/>
      <c r="T93" s="165"/>
      <c r="U93" s="165"/>
      <c r="V93" s="164"/>
      <c r="W93" s="164"/>
      <c r="X93" s="165"/>
      <c r="Y93" s="165"/>
      <c r="Z93" s="165"/>
      <c r="AA93" s="165"/>
      <c r="AB93" s="165"/>
      <c r="AC93" s="165"/>
      <c r="AD93" s="166"/>
      <c r="AE93" s="167"/>
      <c r="AF93" s="168"/>
      <c r="AG93" s="167"/>
      <c r="AH93" s="167"/>
      <c r="AI93" s="167"/>
      <c r="AJ93" s="167"/>
      <c r="AK93" s="167"/>
      <c r="AL93" s="155"/>
      <c r="AM93" s="155"/>
      <c r="AN93" s="155"/>
      <c r="AO93" s="154"/>
      <c r="AP93" s="28"/>
      <c r="AQ93" s="231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C93" s="157"/>
    </row>
    <row r="94" spans="2:55" x14ac:dyDescent="0.25">
      <c r="B94" s="143"/>
      <c r="C94" s="169"/>
      <c r="D94" s="170"/>
      <c r="E94" s="169"/>
      <c r="F94" s="171"/>
      <c r="G94" s="172"/>
      <c r="H94" s="172"/>
      <c r="I94" s="173"/>
      <c r="J94" s="174"/>
      <c r="K94" s="175"/>
      <c r="L94" s="162"/>
      <c r="M94" s="163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8"/>
      <c r="AG94" s="167"/>
      <c r="AH94" s="167"/>
      <c r="AI94" s="167"/>
      <c r="AJ94" s="167"/>
      <c r="AK94" s="167"/>
      <c r="AL94" s="155"/>
      <c r="AM94" s="155"/>
      <c r="AN94" s="155"/>
      <c r="AO94" s="154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C94" s="170"/>
    </row>
    <row r="95" spans="2:55" x14ac:dyDescent="0.25">
      <c r="B95" s="156"/>
      <c r="C95" s="156"/>
      <c r="D95" s="157"/>
      <c r="E95" s="156"/>
      <c r="F95" s="158"/>
      <c r="G95" s="158"/>
      <c r="H95" s="158"/>
      <c r="I95" s="159"/>
      <c r="J95" s="160"/>
      <c r="K95" s="161"/>
      <c r="L95" s="176"/>
      <c r="M95" s="177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5"/>
      <c r="AH95" s="165"/>
      <c r="AI95" s="165"/>
      <c r="AJ95" s="165"/>
      <c r="AK95" s="165"/>
      <c r="AL95" s="155"/>
      <c r="AM95" s="155"/>
      <c r="AN95" s="155"/>
      <c r="AO95" s="154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C95" s="157"/>
    </row>
    <row r="96" spans="2:55" x14ac:dyDescent="0.25">
      <c r="B96" s="155"/>
      <c r="C96" s="156"/>
      <c r="D96" s="178"/>
      <c r="E96" s="158"/>
      <c r="F96" s="179"/>
      <c r="G96" s="179"/>
      <c r="H96" s="179"/>
      <c r="I96" s="180"/>
      <c r="J96" s="181"/>
      <c r="K96" s="161"/>
      <c r="L96" s="182"/>
      <c r="M96" s="183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8"/>
      <c r="AH96" s="168"/>
      <c r="AI96" s="168"/>
      <c r="AJ96" s="168"/>
      <c r="AK96" s="168"/>
      <c r="AL96" s="155"/>
      <c r="AM96" s="155"/>
      <c r="AN96" s="155"/>
      <c r="AO96" s="154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C96" s="178"/>
    </row>
    <row r="97" spans="2:55" ht="15.75" x14ac:dyDescent="0.3">
      <c r="B97" s="155"/>
      <c r="C97" s="156"/>
      <c r="D97" s="184"/>
      <c r="E97" s="158"/>
      <c r="F97" s="179"/>
      <c r="G97" s="179"/>
      <c r="H97" s="179"/>
      <c r="I97" s="185"/>
      <c r="J97" s="186"/>
      <c r="K97" s="161"/>
      <c r="L97" s="182"/>
      <c r="M97" s="183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  <c r="AE97" s="168"/>
      <c r="AF97" s="168"/>
      <c r="AG97" s="168"/>
      <c r="AH97" s="168"/>
      <c r="AI97" s="168"/>
      <c r="AJ97" s="168"/>
      <c r="AK97" s="168"/>
      <c r="AL97" s="155"/>
      <c r="AM97" s="155"/>
      <c r="AN97" s="155"/>
      <c r="AO97" s="154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C97" s="184"/>
    </row>
    <row r="98" spans="2:55" x14ac:dyDescent="0.25">
      <c r="B98" s="155"/>
      <c r="C98" s="145"/>
      <c r="D98" s="187"/>
      <c r="E98" s="188"/>
      <c r="F98" s="179"/>
      <c r="G98" s="179"/>
      <c r="H98" s="179"/>
      <c r="I98" s="189"/>
      <c r="J98" s="190"/>
      <c r="K98" s="191"/>
      <c r="L98" s="182"/>
      <c r="M98" s="183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  <c r="AG98" s="168"/>
      <c r="AH98" s="168"/>
      <c r="AI98" s="168"/>
      <c r="AJ98" s="168"/>
      <c r="AK98" s="168"/>
      <c r="AL98" s="155"/>
      <c r="AM98" s="155"/>
      <c r="AN98" s="155"/>
      <c r="AO98" s="154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C98" s="187"/>
    </row>
    <row r="99" spans="2:55" x14ac:dyDescent="0.25">
      <c r="B99" s="155"/>
      <c r="C99" s="145"/>
      <c r="D99" s="187"/>
      <c r="E99" s="188"/>
      <c r="F99" s="179"/>
      <c r="G99" s="179"/>
      <c r="H99" s="179"/>
      <c r="I99" s="189"/>
      <c r="J99" s="190"/>
      <c r="K99" s="191"/>
      <c r="L99" s="182"/>
      <c r="M99" s="183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55"/>
      <c r="AM99" s="155"/>
      <c r="AN99" s="155"/>
      <c r="AO99" s="154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C99" s="187"/>
    </row>
    <row r="100" spans="2:55" x14ac:dyDescent="0.25">
      <c r="B100" s="155"/>
      <c r="C100" s="145"/>
      <c r="D100" s="187"/>
      <c r="E100" s="188"/>
      <c r="F100" s="179"/>
      <c r="G100" s="179"/>
      <c r="H100" s="179"/>
      <c r="I100" s="189"/>
      <c r="J100" s="190"/>
      <c r="K100" s="191"/>
      <c r="L100" s="182"/>
      <c r="M100" s="183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55"/>
      <c r="AM100" s="155"/>
      <c r="AN100" s="155"/>
      <c r="AO100" s="154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C100" s="187"/>
    </row>
    <row r="101" spans="2:55" x14ac:dyDescent="0.25">
      <c r="B101" s="152"/>
      <c r="C101" s="145"/>
      <c r="D101" s="187"/>
      <c r="E101" s="188"/>
      <c r="F101" s="171"/>
      <c r="G101" s="192"/>
      <c r="H101" s="192"/>
      <c r="I101" s="193"/>
      <c r="J101" s="194"/>
      <c r="K101" s="195"/>
      <c r="L101" s="182"/>
      <c r="M101" s="183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  <c r="AF101" s="168"/>
      <c r="AG101" s="168"/>
      <c r="AH101" s="168"/>
      <c r="AI101" s="168"/>
      <c r="AJ101" s="168"/>
      <c r="AK101" s="168"/>
      <c r="AL101" s="155"/>
      <c r="AM101" s="155"/>
      <c r="AN101" s="155"/>
      <c r="AO101" s="154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C101" s="187"/>
    </row>
    <row r="102" spans="2:55" ht="15.75" x14ac:dyDescent="0.3">
      <c r="B102" s="196"/>
      <c r="C102" s="153"/>
      <c r="D102" s="187"/>
      <c r="E102" s="155"/>
      <c r="F102" s="197"/>
      <c r="G102" s="197"/>
      <c r="H102" s="197"/>
      <c r="I102" s="173"/>
      <c r="J102" s="160"/>
      <c r="K102" s="191"/>
      <c r="L102" s="198"/>
      <c r="M102" s="198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200"/>
      <c r="AE102" s="201"/>
      <c r="AF102" s="202"/>
      <c r="AG102" s="203"/>
      <c r="AH102" s="203"/>
      <c r="AI102" s="203"/>
      <c r="AJ102" s="203"/>
      <c r="AK102" s="203"/>
      <c r="AL102" s="204"/>
      <c r="AM102" s="204"/>
      <c r="AN102" s="204"/>
      <c r="AO102" s="205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C102" s="187"/>
    </row>
    <row r="103" spans="2:55" x14ac:dyDescent="0.25">
      <c r="B103" s="156"/>
      <c r="C103" s="145"/>
      <c r="D103" s="187"/>
      <c r="E103" s="188"/>
      <c r="F103" s="158"/>
      <c r="G103" s="158"/>
      <c r="H103" s="158"/>
      <c r="I103" s="159"/>
      <c r="J103" s="160"/>
      <c r="K103" s="161"/>
      <c r="L103" s="206"/>
      <c r="M103" s="206"/>
      <c r="N103" s="207"/>
      <c r="O103" s="207"/>
      <c r="P103" s="207"/>
      <c r="Q103" s="207"/>
      <c r="R103" s="207"/>
      <c r="S103" s="207"/>
      <c r="T103" s="207"/>
      <c r="U103" s="207"/>
      <c r="V103" s="207"/>
      <c r="W103" s="207"/>
      <c r="X103" s="207"/>
      <c r="Y103" s="207"/>
      <c r="Z103" s="207"/>
      <c r="AA103" s="207"/>
      <c r="AB103" s="207"/>
      <c r="AC103" s="207"/>
      <c r="AD103" s="207"/>
      <c r="AE103" s="207"/>
      <c r="AF103" s="207"/>
      <c r="AG103" s="207"/>
      <c r="AH103" s="207"/>
      <c r="AI103" s="207"/>
      <c r="AJ103" s="207"/>
      <c r="AK103" s="207"/>
      <c r="AL103" s="204"/>
      <c r="AM103" s="204"/>
      <c r="AN103" s="204"/>
      <c r="AO103" s="205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C103" s="187"/>
    </row>
    <row r="104" spans="2:55" x14ac:dyDescent="0.25">
      <c r="B104" s="156"/>
      <c r="C104" s="145"/>
      <c r="D104" s="187"/>
      <c r="E104" s="188"/>
      <c r="F104" s="158"/>
      <c r="G104" s="158"/>
      <c r="H104" s="158"/>
      <c r="I104" s="159"/>
      <c r="J104" s="160"/>
      <c r="K104" s="161"/>
      <c r="L104" s="208"/>
      <c r="M104" s="208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9"/>
      <c r="AG104" s="209"/>
      <c r="AH104" s="209"/>
      <c r="AI104" s="209"/>
      <c r="AJ104" s="209"/>
      <c r="AK104" s="209"/>
      <c r="AL104" s="204"/>
      <c r="AM104" s="204"/>
      <c r="AN104" s="204"/>
      <c r="AO104" s="205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C104" s="187"/>
    </row>
    <row r="105" spans="2:55" x14ac:dyDescent="0.25">
      <c r="B105" s="156"/>
      <c r="C105" s="145"/>
      <c r="D105" s="187"/>
      <c r="E105" s="188"/>
      <c r="F105" s="158"/>
      <c r="G105" s="158"/>
      <c r="H105" s="158"/>
      <c r="I105" s="159"/>
      <c r="J105" s="160"/>
      <c r="K105" s="161"/>
      <c r="L105" s="208"/>
      <c r="M105" s="208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9"/>
      <c r="AG105" s="209"/>
      <c r="AH105" s="209"/>
      <c r="AI105" s="209"/>
      <c r="AJ105" s="209"/>
      <c r="AK105" s="209"/>
      <c r="AL105" s="204"/>
      <c r="AM105" s="204"/>
      <c r="AN105" s="204"/>
      <c r="AO105" s="205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C105" s="187"/>
    </row>
    <row r="106" spans="2:55" x14ac:dyDescent="0.25">
      <c r="B106" s="156"/>
      <c r="C106" s="145"/>
      <c r="D106" s="187"/>
      <c r="E106" s="188"/>
      <c r="F106" s="158"/>
      <c r="G106" s="158"/>
      <c r="H106" s="158"/>
      <c r="I106" s="159"/>
      <c r="J106" s="160"/>
      <c r="K106" s="161"/>
      <c r="L106" s="208"/>
      <c r="M106" s="208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9"/>
      <c r="AG106" s="209"/>
      <c r="AH106" s="209"/>
      <c r="AI106" s="209"/>
      <c r="AJ106" s="209"/>
      <c r="AK106" s="209"/>
      <c r="AL106" s="204"/>
      <c r="AM106" s="204"/>
      <c r="AN106" s="204"/>
      <c r="AO106" s="205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C106" s="187"/>
    </row>
    <row r="107" spans="2:55" x14ac:dyDescent="0.25">
      <c r="B107" s="156"/>
      <c r="C107" s="145"/>
      <c r="D107" s="187"/>
      <c r="E107" s="188"/>
      <c r="F107" s="158"/>
      <c r="G107" s="158"/>
      <c r="H107" s="158"/>
      <c r="I107" s="159"/>
      <c r="J107" s="160"/>
      <c r="K107" s="161"/>
      <c r="L107" s="208"/>
      <c r="M107" s="208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9"/>
      <c r="AG107" s="209"/>
      <c r="AH107" s="209"/>
      <c r="AI107" s="209"/>
      <c r="AJ107" s="209"/>
      <c r="AK107" s="209"/>
      <c r="AL107" s="204"/>
      <c r="AM107" s="204"/>
      <c r="AN107" s="204"/>
      <c r="AO107" s="205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C107" s="187"/>
    </row>
    <row r="108" spans="2:55" x14ac:dyDescent="0.25">
      <c r="B108" s="156"/>
      <c r="C108" s="145"/>
      <c r="D108" s="187"/>
      <c r="E108" s="188"/>
      <c r="F108" s="158"/>
      <c r="G108" s="158"/>
      <c r="H108" s="158"/>
      <c r="I108" s="159"/>
      <c r="J108" s="160"/>
      <c r="K108" s="161"/>
      <c r="L108" s="208"/>
      <c r="M108" s="208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9"/>
      <c r="AG108" s="209"/>
      <c r="AH108" s="209"/>
      <c r="AI108" s="209"/>
      <c r="AJ108" s="209"/>
      <c r="AK108" s="209"/>
      <c r="AL108" s="204"/>
      <c r="AM108" s="204"/>
      <c r="AN108" s="204"/>
      <c r="AO108" s="205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C108" s="187"/>
    </row>
    <row r="109" spans="2:55" x14ac:dyDescent="0.25">
      <c r="B109" s="156"/>
      <c r="C109" s="145"/>
      <c r="D109" s="187"/>
      <c r="E109" s="188"/>
      <c r="F109" s="158"/>
      <c r="G109" s="158"/>
      <c r="H109" s="158"/>
      <c r="I109" s="159"/>
      <c r="J109" s="160"/>
      <c r="K109" s="161"/>
      <c r="L109" s="208"/>
      <c r="M109" s="208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9"/>
      <c r="AG109" s="209"/>
      <c r="AH109" s="209"/>
      <c r="AI109" s="209"/>
      <c r="AJ109" s="209"/>
      <c r="AK109" s="209"/>
      <c r="AL109" s="204"/>
      <c r="AM109" s="204"/>
      <c r="AN109" s="204"/>
      <c r="AO109" s="205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C109" s="187"/>
    </row>
    <row r="110" spans="2:55" x14ac:dyDescent="0.25">
      <c r="B110" s="156"/>
      <c r="C110" s="145"/>
      <c r="D110" s="187"/>
      <c r="E110" s="188"/>
      <c r="F110" s="158"/>
      <c r="G110" s="158"/>
      <c r="H110" s="158"/>
      <c r="I110" s="159"/>
      <c r="J110" s="160"/>
      <c r="K110" s="161"/>
      <c r="L110" s="208"/>
      <c r="M110" s="208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9"/>
      <c r="AG110" s="209"/>
      <c r="AH110" s="209"/>
      <c r="AI110" s="209"/>
      <c r="AJ110" s="209"/>
      <c r="AK110" s="209"/>
      <c r="AL110" s="204"/>
      <c r="AM110" s="204"/>
      <c r="AN110" s="204"/>
      <c r="AO110" s="205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C110" s="187"/>
    </row>
    <row r="111" spans="2:55" x14ac:dyDescent="0.25">
      <c r="B111" s="156"/>
      <c r="C111" s="156"/>
      <c r="D111" s="157"/>
      <c r="E111" s="158"/>
      <c r="F111" s="158"/>
      <c r="G111" s="158"/>
      <c r="H111" s="158"/>
      <c r="I111" s="159"/>
      <c r="J111" s="160"/>
      <c r="K111" s="161"/>
      <c r="L111" s="210"/>
      <c r="M111" s="210"/>
      <c r="N111" s="211"/>
      <c r="O111" s="211"/>
      <c r="P111" s="211"/>
      <c r="Q111" s="211"/>
      <c r="R111" s="211"/>
      <c r="S111" s="211"/>
      <c r="T111" s="211"/>
      <c r="U111" s="211"/>
      <c r="V111" s="211"/>
      <c r="W111" s="211"/>
      <c r="X111" s="211"/>
      <c r="Y111" s="211"/>
      <c r="Z111" s="211"/>
      <c r="AA111" s="211"/>
      <c r="AB111" s="211"/>
      <c r="AC111" s="211"/>
      <c r="AD111" s="211"/>
      <c r="AE111" s="211"/>
      <c r="AF111" s="211"/>
      <c r="AG111" s="211"/>
      <c r="AH111" s="211"/>
      <c r="AI111" s="211"/>
      <c r="AJ111" s="211"/>
      <c r="AK111" s="211"/>
      <c r="AL111" s="204"/>
      <c r="AM111" s="204"/>
      <c r="AN111" s="204"/>
      <c r="AO111" s="205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C111" s="157"/>
    </row>
    <row r="112" spans="2:55" x14ac:dyDescent="0.25">
      <c r="B112" s="156"/>
      <c r="C112" s="156"/>
      <c r="D112" s="157"/>
      <c r="E112" s="158"/>
      <c r="F112" s="158"/>
      <c r="G112" s="158"/>
      <c r="H112" s="158"/>
      <c r="I112" s="159"/>
      <c r="J112" s="160"/>
      <c r="K112" s="161"/>
      <c r="L112" s="212"/>
      <c r="M112" s="159"/>
      <c r="N112" s="213"/>
      <c r="O112" s="214"/>
      <c r="P112" s="214"/>
      <c r="Q112" s="158"/>
      <c r="R112" s="158"/>
      <c r="S112" s="158"/>
      <c r="T112" s="158"/>
      <c r="U112" s="158"/>
      <c r="V112" s="187"/>
      <c r="W112" s="187"/>
      <c r="X112" s="158"/>
      <c r="Y112" s="158"/>
      <c r="Z112" s="158"/>
      <c r="AA112" s="158"/>
      <c r="AB112" s="158"/>
      <c r="AC112" s="158"/>
      <c r="AD112" s="156"/>
      <c r="AE112" s="155"/>
      <c r="AF112" s="179"/>
      <c r="AG112" s="154"/>
      <c r="AH112" s="154"/>
      <c r="AI112" s="154"/>
      <c r="AJ112" s="154"/>
      <c r="AK112" s="154"/>
      <c r="AL112" s="155"/>
      <c r="AM112" s="155"/>
      <c r="AN112" s="155"/>
      <c r="AO112" s="154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C112" s="157"/>
    </row>
    <row r="113" spans="2:55" ht="15.75" x14ac:dyDescent="0.3">
      <c r="B113" s="1"/>
      <c r="C113" s="2"/>
      <c r="D113" s="5"/>
      <c r="E113" s="6"/>
      <c r="F113" s="6"/>
      <c r="G113" s="6"/>
      <c r="H113" s="6"/>
      <c r="I113" s="7"/>
      <c r="J113" s="8"/>
      <c r="K113" s="9"/>
      <c r="L113" s="14"/>
      <c r="M113" s="7"/>
      <c r="N113" s="15"/>
      <c r="O113" s="16"/>
      <c r="P113" s="16"/>
      <c r="Q113" s="6"/>
      <c r="R113" s="6"/>
      <c r="S113" s="6"/>
      <c r="T113" s="6"/>
      <c r="U113" s="6"/>
      <c r="V113" s="12"/>
      <c r="W113" s="12"/>
      <c r="X113" s="6"/>
      <c r="Y113" s="6"/>
      <c r="Z113" s="6"/>
      <c r="AA113" s="6"/>
      <c r="AB113" s="6"/>
      <c r="AC113" s="6"/>
      <c r="AD113" s="1"/>
      <c r="AE113" s="4"/>
      <c r="AF113" s="11"/>
      <c r="AG113" s="3"/>
      <c r="AH113" s="3"/>
      <c r="AI113" s="3"/>
      <c r="AJ113" s="3"/>
      <c r="AK113" s="3"/>
      <c r="AL113" s="4"/>
      <c r="AM113" s="4"/>
      <c r="AN113" s="4"/>
      <c r="AO113" s="3"/>
      <c r="BC113" s="5"/>
    </row>
    <row r="114" spans="2:55" ht="15.75" x14ac:dyDescent="0.3">
      <c r="B114" s="17"/>
      <c r="C114" s="17"/>
      <c r="D114" s="18"/>
      <c r="E114" s="19"/>
      <c r="F114" s="20"/>
      <c r="G114" s="19"/>
      <c r="H114" s="19"/>
      <c r="I114" s="21"/>
      <c r="J114" s="22"/>
      <c r="K114" s="23"/>
      <c r="L114" s="24"/>
      <c r="M114" s="21"/>
      <c r="N114" s="25"/>
      <c r="O114" s="20"/>
      <c r="P114" s="20"/>
      <c r="Q114" s="26"/>
      <c r="R114" s="19"/>
      <c r="S114" s="19"/>
      <c r="T114" s="19"/>
      <c r="U114" s="19"/>
      <c r="V114" s="10"/>
      <c r="W114" s="10"/>
      <c r="X114" s="19"/>
      <c r="Y114" s="19"/>
      <c r="Z114" s="19"/>
      <c r="AA114" s="19"/>
      <c r="AB114" s="19"/>
      <c r="AC114" s="19"/>
      <c r="AD114" s="17"/>
      <c r="AE114" s="13"/>
      <c r="AF114" s="27"/>
      <c r="AG114" s="3"/>
      <c r="AH114" s="3"/>
      <c r="AI114" s="3"/>
      <c r="AJ114" s="3"/>
      <c r="AK114" s="3"/>
      <c r="AL114" s="4"/>
      <c r="AM114" s="4"/>
      <c r="AN114" s="4"/>
      <c r="AO114" s="3"/>
      <c r="BC114" s="18"/>
    </row>
    <row r="115" spans="2:55" ht="15.75" x14ac:dyDescent="0.3">
      <c r="B115" s="17"/>
      <c r="C115" s="17"/>
      <c r="D115" s="18"/>
      <c r="E115" s="19"/>
      <c r="F115" s="20"/>
      <c r="G115" s="19"/>
      <c r="H115" s="19"/>
      <c r="I115" s="21"/>
      <c r="J115" s="22"/>
      <c r="K115" s="23"/>
      <c r="L115" s="24"/>
      <c r="M115" s="21"/>
      <c r="N115" s="25"/>
      <c r="O115" s="20"/>
      <c r="P115" s="20"/>
      <c r="Q115" s="26"/>
      <c r="R115" s="19"/>
      <c r="S115" s="19"/>
      <c r="T115" s="19"/>
      <c r="U115" s="19"/>
      <c r="V115" s="10"/>
      <c r="W115" s="10"/>
      <c r="X115" s="19"/>
      <c r="Y115" s="19"/>
      <c r="Z115" s="19"/>
      <c r="AA115" s="19"/>
      <c r="AB115" s="19"/>
      <c r="AC115" s="19"/>
      <c r="AD115" s="17"/>
      <c r="AE115" s="13"/>
      <c r="AF115" s="27"/>
      <c r="AG115" s="3"/>
      <c r="AH115" s="3"/>
      <c r="AI115" s="3"/>
      <c r="AJ115" s="3"/>
      <c r="AK115" s="3"/>
      <c r="AL115" s="4"/>
      <c r="AM115" s="4"/>
      <c r="AN115" s="4"/>
      <c r="AO115" s="3"/>
      <c r="BC115" s="18"/>
    </row>
  </sheetData>
  <mergeCells count="150">
    <mergeCell ref="V4:V6"/>
    <mergeCell ref="T5:U5"/>
    <mergeCell ref="AV5:AV6"/>
    <mergeCell ref="AU5:AU6"/>
    <mergeCell ref="AI3:AI6"/>
    <mergeCell ref="AK3:AK6"/>
    <mergeCell ref="AJ3:AJ6"/>
    <mergeCell ref="P76:P77"/>
    <mergeCell ref="Z3:AC3"/>
    <mergeCell ref="AD3:AD6"/>
    <mergeCell ref="AE3:AE6"/>
    <mergeCell ref="AF3:AF6"/>
    <mergeCell ref="AB4:AB6"/>
    <mergeCell ref="AH5:AH6"/>
    <mergeCell ref="AC4:AC6"/>
    <mergeCell ref="AG5:AG6"/>
    <mergeCell ref="Z4:Z6"/>
    <mergeCell ref="AE27:AE28"/>
    <mergeCell ref="R4:R6"/>
    <mergeCell ref="P27:P28"/>
    <mergeCell ref="T27:T28"/>
    <mergeCell ref="U27:U28"/>
    <mergeCell ref="V27:V28"/>
    <mergeCell ref="AA27:AA28"/>
    <mergeCell ref="B3:B6"/>
    <mergeCell ref="C3:C6"/>
    <mergeCell ref="D3:D6"/>
    <mergeCell ref="E3:E6"/>
    <mergeCell ref="F3:F6"/>
    <mergeCell ref="G3:G6"/>
    <mergeCell ref="S4:U4"/>
    <mergeCell ref="X3:Y3"/>
    <mergeCell ref="X4:X6"/>
    <mergeCell ref="Y4:Y6"/>
    <mergeCell ref="S5:S6"/>
    <mergeCell ref="H3:I3"/>
    <mergeCell ref="J3:K3"/>
    <mergeCell ref="L3:P3"/>
    <mergeCell ref="Q3:R3"/>
    <mergeCell ref="S3:U3"/>
    <mergeCell ref="V3:W3"/>
    <mergeCell ref="H4:H6"/>
    <mergeCell ref="I4:I6"/>
    <mergeCell ref="J4:J6"/>
    <mergeCell ref="K4:K6"/>
    <mergeCell ref="L4:M4"/>
    <mergeCell ref="N4:O4"/>
    <mergeCell ref="P4:P6"/>
    <mergeCell ref="D27:D28"/>
    <mergeCell ref="E27:E28"/>
    <mergeCell ref="F27:F28"/>
    <mergeCell ref="L5:L6"/>
    <mergeCell ref="N5:N6"/>
    <mergeCell ref="AB27:AB28"/>
    <mergeCell ref="AC27:AC28"/>
    <mergeCell ref="AD27:AD28"/>
    <mergeCell ref="X27:X28"/>
    <mergeCell ref="W4:W6"/>
    <mergeCell ref="G27:G28"/>
    <mergeCell ref="H27:H28"/>
    <mergeCell ref="M27:M28"/>
    <mergeCell ref="N27:N28"/>
    <mergeCell ref="O27:O28"/>
    <mergeCell ref="Q27:Q28"/>
    <mergeCell ref="R27:R28"/>
    <mergeCell ref="S27:S28"/>
    <mergeCell ref="I27:I28"/>
    <mergeCell ref="J27:J28"/>
    <mergeCell ref="K27:K28"/>
    <mergeCell ref="L27:L28"/>
    <mergeCell ref="Q4:Q6"/>
    <mergeCell ref="AA4:AA6"/>
    <mergeCell ref="K76:K77"/>
    <mergeCell ref="L76:L77"/>
    <mergeCell ref="M76:M77"/>
    <mergeCell ref="N76:N77"/>
    <mergeCell ref="O76:O77"/>
    <mergeCell ref="Q76:Q77"/>
    <mergeCell ref="AO27:AO28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AF27:AF28"/>
    <mergeCell ref="AG27:AG28"/>
    <mergeCell ref="AH27:AH28"/>
    <mergeCell ref="AL27:AL28"/>
    <mergeCell ref="AM27:AM28"/>
    <mergeCell ref="AN27:AN28"/>
    <mergeCell ref="Z27:Z28"/>
    <mergeCell ref="B27:B28"/>
    <mergeCell ref="Z76:Z77"/>
    <mergeCell ref="AA76:AA77"/>
    <mergeCell ref="AB76:AB77"/>
    <mergeCell ref="AC76:AC77"/>
    <mergeCell ref="R76:R77"/>
    <mergeCell ref="S76:S77"/>
    <mergeCell ref="T76:T77"/>
    <mergeCell ref="U76:U77"/>
    <mergeCell ref="V76:V77"/>
    <mergeCell ref="W76:W77"/>
    <mergeCell ref="W27:W28"/>
    <mergeCell ref="AL3:AV4"/>
    <mergeCell ref="AP5:AP6"/>
    <mergeCell ref="AM76:AM77"/>
    <mergeCell ref="AN76:AN77"/>
    <mergeCell ref="AO76:AO77"/>
    <mergeCell ref="AD76:AD77"/>
    <mergeCell ref="AE76:AE77"/>
    <mergeCell ref="AF76:AF77"/>
    <mergeCell ref="AG76:AG77"/>
    <mergeCell ref="AH76:AH77"/>
    <mergeCell ref="AL76:AL77"/>
    <mergeCell ref="AN5:AN6"/>
    <mergeCell ref="AO5:AO6"/>
    <mergeCell ref="AL5:AL6"/>
    <mergeCell ref="AM5:AM6"/>
    <mergeCell ref="AP27:AP28"/>
    <mergeCell ref="AP76:AP77"/>
    <mergeCell ref="AQ5:AQ6"/>
    <mergeCell ref="AR5:AR6"/>
    <mergeCell ref="AS5:AS6"/>
    <mergeCell ref="AT5:AT6"/>
    <mergeCell ref="AG3:AH4"/>
    <mergeCell ref="X76:X77"/>
    <mergeCell ref="BC3:BC6"/>
    <mergeCell ref="BB3:BB6"/>
    <mergeCell ref="BC27:BC28"/>
    <mergeCell ref="BC76:BC77"/>
    <mergeCell ref="BB76:BB77"/>
    <mergeCell ref="AW76:AW77"/>
    <mergeCell ref="AX76:AX77"/>
    <mergeCell ref="AX5:AX6"/>
    <mergeCell ref="AY5:AY6"/>
    <mergeCell ref="AX3:AX4"/>
    <mergeCell ref="AY3:AY4"/>
    <mergeCell ref="AX27:AX28"/>
    <mergeCell ref="AY27:AY28"/>
    <mergeCell ref="AY76:AY77"/>
    <mergeCell ref="AW5:AW6"/>
    <mergeCell ref="AW3:AW4"/>
    <mergeCell ref="AW27:AW28"/>
    <mergeCell ref="BA3:BA6"/>
    <mergeCell ref="AZ5:AZ6"/>
    <mergeCell ref="AZ3:AZ4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2015-08-15T10:02:13Z</dcterms:modified>
</cp:coreProperties>
</file>